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  <Override PartName="/xl/embeddings/oleObject_1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685" tabRatio="502" firstSheet="8" activeTab="10"/>
  </bookViews>
  <sheets>
    <sheet name="CARATULA" sheetId="1" r:id="rId1"/>
    <sheet name="SIT.PAT" sheetId="2" r:id="rId2"/>
    <sheet name="RECURSOS GASTOS" sheetId="3" r:id="rId3"/>
    <sheet name="ESTEVOLPN" sheetId="4" r:id="rId4"/>
    <sheet name="ESTADO DE FLUJO DE EFECTIVO" sheetId="5" r:id="rId5"/>
    <sheet name="ANEXO Bs USO" sheetId="6" r:id="rId6"/>
    <sheet name="RECURSOS" sheetId="7" r:id="rId7"/>
    <sheet name="GASTOS" sheetId="8" r:id="rId8"/>
    <sheet name="GASTOS DELEG" sheetId="9" r:id="rId9"/>
    <sheet name="RES.FIN.TEN." sheetId="10" r:id="rId10"/>
    <sheet name="NOTAS EECC" sheetId="11" r:id="rId11"/>
  </sheets>
  <definedNames>
    <definedName name="_xlnm.Print_Area" localSheetId="5">'ANEXO Bs USO'!$A$1:$S$44</definedName>
    <definedName name="_xlnm.Print_Area" localSheetId="0">'CARATULA'!$B$4:$I$55</definedName>
    <definedName name="_xlnm.Print_Area" localSheetId="10">'NOTAS EECC'!$A$1:$H$311</definedName>
    <definedName name="_xlnm.Print_Area" localSheetId="6">'RECURSOS'!$B$1:$N$53</definedName>
    <definedName name="_xlnm.Print_Area" localSheetId="1">'SIT.PAT'!$A:$IV</definedName>
  </definedNames>
  <calcPr fullCalcOnLoad="1"/>
</workbook>
</file>

<file path=xl/sharedStrings.xml><?xml version="1.0" encoding="utf-8"?>
<sst xmlns="http://schemas.openxmlformats.org/spreadsheetml/2006/main" count="674" uniqueCount="434">
  <si>
    <r>
      <t>Resultado del Ejercicio</t>
    </r>
    <r>
      <rPr>
        <sz val="11"/>
        <rFont val="Times New Roman"/>
        <family val="1"/>
      </rPr>
      <t>............................................</t>
    </r>
  </si>
  <si>
    <t>Superavit / (Deficit) del Ejercicio..................................</t>
  </si>
  <si>
    <r>
      <t>Capital</t>
    </r>
    <r>
      <rPr>
        <sz val="11"/>
        <rFont val="Times New Roman"/>
        <family val="1"/>
      </rPr>
      <t>........................................................................</t>
    </r>
  </si>
  <si>
    <t xml:space="preserve">       Generales de Administración ( Anexo III)............... $</t>
  </si>
  <si>
    <t xml:space="preserve">      Diversos ( Anexo II)............................................... $</t>
  </si>
  <si>
    <t xml:space="preserve">      Específicos ( Anexo II)........................................... $</t>
  </si>
  <si>
    <t xml:space="preserve">      Para fines Generales ( Anexo II)............................. $</t>
  </si>
  <si>
    <t>Sueldos y Jornales a Pagar............................................</t>
  </si>
  <si>
    <t>GASTOS REUNIONES CONS.DIREC.Y JOV.GRAD.</t>
  </si>
  <si>
    <t>GAS , LUZ Y TELEFONO</t>
  </si>
  <si>
    <t>ORIGINADOS POR PASIVOS:</t>
  </si>
  <si>
    <t xml:space="preserve">   Resultado del Ejercicio</t>
  </si>
  <si>
    <t xml:space="preserve">   SALDO  AL  CIERRE DEL EJERCICIO</t>
  </si>
  <si>
    <t>**</t>
  </si>
  <si>
    <t>TOTAL................................................................</t>
  </si>
  <si>
    <t>TOTAL.......................................................................</t>
  </si>
  <si>
    <t>ANEXO " I "</t>
  </si>
  <si>
    <t xml:space="preserve">    R U B R O S</t>
  </si>
  <si>
    <t>A M O R T I Z A C I O N E S</t>
  </si>
  <si>
    <t>Val.al Inicio</t>
  </si>
  <si>
    <t xml:space="preserve"> %</t>
  </si>
  <si>
    <t>Del Ejercicio</t>
  </si>
  <si>
    <t xml:space="preserve">   T O T A L E S</t>
  </si>
  <si>
    <t>CAPITAL</t>
  </si>
  <si>
    <t xml:space="preserve">                 RUBROS</t>
  </si>
  <si>
    <t>TOTAL</t>
  </si>
  <si>
    <t>PARA FINES</t>
  </si>
  <si>
    <t>ESPECIFICOS</t>
  </si>
  <si>
    <t>ACTIVO</t>
  </si>
  <si>
    <t>PASIVO</t>
  </si>
  <si>
    <t>ACTIVO  CORRIENTE :</t>
  </si>
  <si>
    <t>PASIVO  CORRIENTE :</t>
  </si>
  <si>
    <t>ACTIVOS  NO  CORRIENTES :</t>
  </si>
  <si>
    <t>PASIVO  NO  CORRIENTES :</t>
  </si>
  <si>
    <t>DETALLE  DE  GASTOS  DEL  EJERCICIO</t>
  </si>
  <si>
    <t>ANEXO " III "</t>
  </si>
  <si>
    <t>ANEXO " II "</t>
  </si>
  <si>
    <t>DETALLE</t>
  </si>
  <si>
    <t>GENERALES</t>
  </si>
  <si>
    <t>VIDA  UTIL</t>
  </si>
  <si>
    <t>AUMENTOS DEL                 EJERCICIO</t>
  </si>
  <si>
    <t>AL CIERRE DEL       EJERCICIO</t>
  </si>
  <si>
    <t>DENOMINACION  DE  LA  ENTIDAD:</t>
  </si>
  <si>
    <t>DOMICILIO  LEGAL:</t>
  </si>
  <si>
    <t>ACTIVIDAD  PRINCIPAL:</t>
  </si>
  <si>
    <t xml:space="preserve"> </t>
  </si>
  <si>
    <t>INICIADO  EL:</t>
  </si>
  <si>
    <t>FINALIZADO  EL:</t>
  </si>
  <si>
    <t>NOTA  A  LOS  ESTADOS  CONTABLES</t>
  </si>
  <si>
    <t>$</t>
  </si>
  <si>
    <t>PAPELERIA   Y  UTILES DE ESCRITORIO</t>
  </si>
  <si>
    <t>FOTOCOPIAS</t>
  </si>
  <si>
    <t>Avda. Belgrano Nº 1078  -   SALTA</t>
  </si>
  <si>
    <t>Organización Profesional</t>
  </si>
  <si>
    <t>DISPOSICIONES LEGALES QUE RIGEN LA ACTIVIDAD:</t>
  </si>
  <si>
    <t>Fondos Fijos:</t>
  </si>
  <si>
    <t>Delegaciones:</t>
  </si>
  <si>
    <t>Delegación Metán.......................................................................</t>
  </si>
  <si>
    <t>Delegación Tartagal.......................................................................</t>
  </si>
  <si>
    <t>Delegación R. De la Frontera......................................................................</t>
  </si>
  <si>
    <t>Valores a Depositar:</t>
  </si>
  <si>
    <t>Bancos Moneda Nacional:</t>
  </si>
  <si>
    <t>Menos:</t>
  </si>
  <si>
    <t>Vinculadas con la Actividad Principal:</t>
  </si>
  <si>
    <t>Dpto. Seguridad Social.................................................................</t>
  </si>
  <si>
    <t>Documentos a Cobrar..................................................................</t>
  </si>
  <si>
    <t>Otros:</t>
  </si>
  <si>
    <t>Otros Deudores............................................................................</t>
  </si>
  <si>
    <t>Derecho sobre Sistema  Informatico...................................................................................</t>
  </si>
  <si>
    <t>Amortizaciòn Acumulada Anterior.......................................................................................</t>
  </si>
  <si>
    <t>Comerciales:</t>
  </si>
  <si>
    <t>Proveedores y Acreedores Varios..........................................................................................</t>
  </si>
  <si>
    <t>D.E.P. No Aplicados...........................................................................................</t>
  </si>
  <si>
    <t>Remuneraciones y Cargas Sociales:</t>
  </si>
  <si>
    <t>Anses..........................................................................................</t>
  </si>
  <si>
    <t>U.TE.D.Y C. Cta. Sindical.........................................................................................</t>
  </si>
  <si>
    <t>D.G.R. Cooperadora Asistencial.........................................................................................</t>
  </si>
  <si>
    <t>A.R.T...........................................................................................</t>
  </si>
  <si>
    <t>Cargas Fiscales:</t>
  </si>
  <si>
    <t>D.G.I. Ret. Impuesto a las Ganancias........................................................................................</t>
  </si>
  <si>
    <t>Otras Cuentas por Pagar:</t>
  </si>
  <si>
    <t>Dpto. Seg. Social........................................................................................</t>
  </si>
  <si>
    <t>INMUEBLES:</t>
  </si>
  <si>
    <t>VALOR   COMIENZO        EJERCICIO</t>
  </si>
  <si>
    <t>BAJAS               DEL                 EJERCICIO</t>
  </si>
  <si>
    <t>Bajas</t>
  </si>
  <si>
    <t>VALOR RESIDUAL</t>
  </si>
  <si>
    <t>AJUSTES AL CAPITAL</t>
  </si>
  <si>
    <t>Superávit / Déficit Acumulado</t>
  </si>
  <si>
    <t xml:space="preserve">  Saldo al Cierre del Ejerc. Anterior</t>
  </si>
  <si>
    <t>DIVERSOS</t>
  </si>
  <si>
    <t>DELEGACION ORÁN</t>
  </si>
  <si>
    <t>DELEGACION TARTAGAL</t>
  </si>
  <si>
    <t>DELEGACION ROSARIO FRONTERA</t>
  </si>
  <si>
    <t>DELEGACION METAN</t>
  </si>
  <si>
    <t>DERECHO INSCRIPCION MATRICULA</t>
  </si>
  <si>
    <t>DERECHO INSCRIPCION EN TRAM.</t>
  </si>
  <si>
    <t>CERTIFICACION DE FIRMAS</t>
  </si>
  <si>
    <t>COPIAS ADIC.CERTIF.FIRMAS</t>
  </si>
  <si>
    <t>CUOTAS SERVICIOS</t>
  </si>
  <si>
    <t>CURSOS Y CONFERENCIAS</t>
  </si>
  <si>
    <t>CURSOS, CONFERENCIAS Y CONGRESOS</t>
  </si>
  <si>
    <t>ACTOS SOCIALES Y REPRESENTACION</t>
  </si>
  <si>
    <t>INGRESOS COMPLEJO SOCIAL</t>
  </si>
  <si>
    <t>PUBLICACIONES</t>
  </si>
  <si>
    <t>FAX</t>
  </si>
  <si>
    <t>ASESORAMIENTO PROFESIONAL</t>
  </si>
  <si>
    <t>VTAS. FORMULARIOS E IMPRESOS</t>
  </si>
  <si>
    <t>INFORMACION SERVICIO VERAZ</t>
  </si>
  <si>
    <t>OBLEAS POSTALES</t>
  </si>
  <si>
    <t>OTROS RECURSOS</t>
  </si>
  <si>
    <t>AUSPICIANTES Y PUBLICIDAD</t>
  </si>
  <si>
    <t>ADMINISTRACION</t>
  </si>
  <si>
    <t>GAS, LUZ Y TELEFONOS</t>
  </si>
  <si>
    <t>FRANQUEO Y TELEGRAMAS</t>
  </si>
  <si>
    <t>FLETES Y ACARREOS</t>
  </si>
  <si>
    <t>ARTICULOS DE LIMPIEZA</t>
  </si>
  <si>
    <t>COMISIONES BANCARIAS</t>
  </si>
  <si>
    <t>ALQUILER PLAYA ESTACIONAMIENTO</t>
  </si>
  <si>
    <t>COMISIONES POR COB.TARJETAS CREDITOS</t>
  </si>
  <si>
    <t>MANT.Y FUNC. FOTOCOPIADORA</t>
  </si>
  <si>
    <t>SERVICE DE COMPUTACION</t>
  </si>
  <si>
    <t>PUBLICIDAD</t>
  </si>
  <si>
    <t>IMPUESTOS Y TASAS</t>
  </si>
  <si>
    <t>SEGUROS VARIOS</t>
  </si>
  <si>
    <t>SERVICIOS SOCIALES AL PERSONAL</t>
  </si>
  <si>
    <t>CONGRESOS Y JORNADAS</t>
  </si>
  <si>
    <t>HONORARIOS Y ASESORAMIENTO DE TERCEROS</t>
  </si>
  <si>
    <t>ACTOS SOCIALES Y REPRESENTACIONES</t>
  </si>
  <si>
    <t>APORTE D.S.S. LEY 6188</t>
  </si>
  <si>
    <t>SUSCRIPCIONES Y REVISTAS</t>
  </si>
  <si>
    <t>SUELDOS Y JORNALES - SEDE CENTRAL</t>
  </si>
  <si>
    <t>CARGAS SOCIALES - SEDE CENTRAL</t>
  </si>
  <si>
    <t>DEUDORES INCOBRABLES</t>
  </si>
  <si>
    <t>SEDE CENTRAL</t>
  </si>
  <si>
    <t>COMPLEJO DEPORTIVO</t>
  </si>
  <si>
    <t>SUELDOS Y JORNALES - COMPLEJO DEPORTIVO</t>
  </si>
  <si>
    <t>CARGAS SOCIALES - COMPLEJO DEPORTIVO</t>
  </si>
  <si>
    <t>MANTENIMIENTO Y LIMPIEZA</t>
  </si>
  <si>
    <t>GAS Y LUZ</t>
  </si>
  <si>
    <t>SEGUROS</t>
  </si>
  <si>
    <t xml:space="preserve">OTROS GASTOS </t>
  </si>
  <si>
    <t>SALON ABACO</t>
  </si>
  <si>
    <t>SUELDOS Y JORNALES - SALON ABACO</t>
  </si>
  <si>
    <t>CARGAS SOCIALES - SALON ABACO</t>
  </si>
  <si>
    <t>"CONSEJO PROFESIONAL DE CIENCIAS ECONOMICAS DE SALTA"</t>
  </si>
  <si>
    <t>I.2  Consideraciones de los efectos de la inflación.</t>
  </si>
  <si>
    <t>I.3  Criterios de Valuación</t>
  </si>
  <si>
    <t>Sede Central....................................................................................................................................</t>
  </si>
  <si>
    <t>Delegación Orán................................................................................................................</t>
  </si>
  <si>
    <t>Previsiones ...........................................................................................................................................</t>
  </si>
  <si>
    <t>FONDO ALTA COMPLEJIDAD</t>
  </si>
  <si>
    <t>ORAN</t>
  </si>
  <si>
    <t>TARTAGAL</t>
  </si>
  <si>
    <t>METAN</t>
  </si>
  <si>
    <t>ROSARIO</t>
  </si>
  <si>
    <t>SUELDOS Y JORNALES</t>
  </si>
  <si>
    <t>CARGAS SOCIALES</t>
  </si>
  <si>
    <t>ALQUILERES</t>
  </si>
  <si>
    <t>GASTOS SOCIALES</t>
  </si>
  <si>
    <t>GASTOS GENERALES</t>
  </si>
  <si>
    <t>VIATICOS Y MOVILIDAD</t>
  </si>
  <si>
    <t>TOTALES</t>
  </si>
  <si>
    <t>ORIGINADOS POR ACTIVOS:</t>
  </si>
  <si>
    <t>GASTOS COMPUTACION</t>
  </si>
  <si>
    <t>VARIOS</t>
  </si>
  <si>
    <t>GASTOS COMISION DE JOVENES</t>
  </si>
  <si>
    <t>TELEFONO</t>
  </si>
  <si>
    <t>OTROS GASTOS DE PROM.Y EXTENC.</t>
  </si>
  <si>
    <t>APORTES FACPCE FEPUSA</t>
  </si>
  <si>
    <t>ANSeS  Creditos a Favor....................................................</t>
  </si>
  <si>
    <t>DISPONIBILIDADES (Nota II)..........................................................</t>
  </si>
  <si>
    <t>TOTALES......................</t>
  </si>
  <si>
    <t>TOTALES.....................</t>
  </si>
  <si>
    <t>MAQUINAS  DE OFICINA.........................</t>
  </si>
  <si>
    <t>TOTALES...................</t>
  </si>
  <si>
    <t>TOTALES..................</t>
  </si>
  <si>
    <t>PATRIMONIO  NETO</t>
  </si>
  <si>
    <t>Actualización</t>
  </si>
  <si>
    <t>0BRA EN EJECUCION LAS COSTAS</t>
  </si>
  <si>
    <t>BIENES DE USO</t>
  </si>
  <si>
    <t>D.G.R. Actividades Económicas - Retenciones..................</t>
  </si>
  <si>
    <t>Cheques Diferidos Banco Macro S.A..................................</t>
  </si>
  <si>
    <t>REPARACION Y MANTENIMIENTO</t>
  </si>
  <si>
    <t>BONIFICACIONES Y DESCUENTOS</t>
  </si>
  <si>
    <t>EJERCICIO  ECONOMICO N°:</t>
  </si>
  <si>
    <t xml:space="preserve"> TOTAL</t>
  </si>
  <si>
    <t xml:space="preserve">Caja </t>
  </si>
  <si>
    <t>Amortización del Ejercicio.......................................................................................</t>
  </si>
  <si>
    <r>
      <t>Entidad:</t>
    </r>
    <r>
      <rPr>
        <b/>
        <i/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>CONSEJO PROFESIONAL DE CIENCIAS ECONOMICAS DE SALTA</t>
    </r>
  </si>
  <si>
    <t>TRANSPORTE</t>
  </si>
  <si>
    <r>
      <t xml:space="preserve">Entidad: </t>
    </r>
    <r>
      <rPr>
        <b/>
        <sz val="18"/>
        <rFont val="Times New Roman"/>
        <family val="1"/>
      </rPr>
      <t xml:space="preserve"> CONSEJO PROFESIONAL DE CIENCIAS ECONOMICAS DE SALTA</t>
    </r>
  </si>
  <si>
    <t>Deudores Derecho Ejerc.Prof. y Serv.Varios....</t>
  </si>
  <si>
    <t xml:space="preserve"> LAS COSTAS</t>
  </si>
  <si>
    <t>SUELDOS Y JORNALES-LAS COSTAS</t>
  </si>
  <si>
    <t>RESULTADOS ORDINARIOS</t>
  </si>
  <si>
    <t>RECURSOS</t>
  </si>
  <si>
    <t>GASTOS</t>
  </si>
  <si>
    <t>RESULTADOS EXTRAORDINARIOS</t>
  </si>
  <si>
    <t>SUMA  IGUAL  AL  ACTIVO........................................................</t>
  </si>
  <si>
    <t>RESULTADO................................................</t>
  </si>
  <si>
    <t>(Cifras Expresadas en Pesos)</t>
  </si>
  <si>
    <r>
      <t>Entidad:</t>
    </r>
    <r>
      <rPr>
        <b/>
        <sz val="1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CONSEJO PROFESIONAL DE CIENCIAS ECONOMICAS DE SALTA</t>
    </r>
  </si>
  <si>
    <t>SUPERAVIT / (DEFICIT) FINAL DEL EJERCICIO</t>
  </si>
  <si>
    <t>TOTAL DE RECURSOS ORDINARIOS</t>
  </si>
  <si>
    <t>TOTAL DE GASTOS ORDINARIOS</t>
  </si>
  <si>
    <t xml:space="preserve">RESULTADOS ORDINARIOS </t>
  </si>
  <si>
    <t>Cifras expresadas en pesos</t>
  </si>
  <si>
    <t xml:space="preserve">RESULTADOS FINANCIEROS Y POR TENENCIA </t>
  </si>
  <si>
    <r>
      <t>Entidad:</t>
    </r>
    <r>
      <rPr>
        <b/>
        <sz val="13"/>
        <rFont val="Times New Roman"/>
        <family val="1"/>
      </rPr>
      <t xml:space="preserve"> CONSEJO PROFESIONAL DE CIENCIAS ECONOMICAS DE SALTA</t>
    </r>
  </si>
  <si>
    <t xml:space="preserve">                 Total .........................................................</t>
  </si>
  <si>
    <r>
      <t xml:space="preserve">Bienes de Uso según </t>
    </r>
    <r>
      <rPr>
        <b/>
        <sz val="11"/>
        <rFont val="Times New Roman"/>
        <family val="1"/>
      </rPr>
      <t>"ANEXO I"</t>
    </r>
    <r>
      <rPr>
        <sz val="11"/>
        <rFont val="Times New Roman"/>
        <family val="1"/>
      </rPr>
      <t>..................................</t>
    </r>
  </si>
  <si>
    <r>
      <t>Entidad:</t>
    </r>
    <r>
      <rPr>
        <b/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CONSEJO PROFESIONAL DE CIENCIAS ECONOMICAS DE SALTA</t>
    </r>
  </si>
  <si>
    <r>
      <t>Entidad: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 CONSEJO PROFESIONAL DE CIENCIAS ECONOMICAS DE SALTA</t>
    </r>
  </si>
  <si>
    <t xml:space="preserve">   Saldo al Inicio  Ejercicio  Anterior</t>
  </si>
  <si>
    <t xml:space="preserve">                                            Superavit</t>
  </si>
  <si>
    <t>ACTUALIZ.    DEL EJERCICIO</t>
  </si>
  <si>
    <t>MAQUINAS DE OFICINA.........................</t>
  </si>
  <si>
    <r>
      <t>NOTA  II</t>
    </r>
    <r>
      <rPr>
        <b/>
        <sz val="12"/>
        <rFont val="Times New Roman"/>
        <family val="1"/>
      </rPr>
      <t xml:space="preserve"> :   CAJA  Y  BANCOS :  El detalle del rubro es el siguiente:</t>
    </r>
  </si>
  <si>
    <r>
      <t xml:space="preserve">Entidad: </t>
    </r>
    <r>
      <rPr>
        <b/>
        <sz val="14"/>
        <rFont val="Times New Roman"/>
        <family val="1"/>
      </rPr>
      <t xml:space="preserve"> CONSEJO PROFESIONAL DE CIENCIAS ECONOMICAS DE SALTA</t>
    </r>
  </si>
  <si>
    <t xml:space="preserve">  </t>
  </si>
  <si>
    <t xml:space="preserve">                                     Leyes  Nº  20.488    y    6.576</t>
  </si>
  <si>
    <t>I.1  Modelo de presentación de los Estados Contables.</t>
  </si>
  <si>
    <t>Total Cierre</t>
  </si>
  <si>
    <t>MAQUINAS  IMPRENTA...............................</t>
  </si>
  <si>
    <t>INSTALACIONES.............................................</t>
  </si>
  <si>
    <t>CICLORODADOS.............................................</t>
  </si>
  <si>
    <t>MUEBLES Y UTILES..........................................</t>
  </si>
  <si>
    <t>VIDEOTECA..........................................................</t>
  </si>
  <si>
    <t>BIBLIOTECA.........................................................</t>
  </si>
  <si>
    <t>AMPL.Y MEJORAS SALON ABACO.......</t>
  </si>
  <si>
    <t>PARTIDA  S.S.  ESPAÑA................................</t>
  </si>
  <si>
    <t>AMPL. Y MEJORAS BELGRANO..............</t>
  </si>
  <si>
    <t>EDIFICIOS..............................................................</t>
  </si>
  <si>
    <t>TERRERNOS.......................................................</t>
  </si>
  <si>
    <r>
      <t>Entidad:</t>
    </r>
    <r>
      <rPr>
        <sz val="14"/>
        <rFont val="Times New Roman"/>
        <family val="1"/>
      </rPr>
      <t xml:space="preserve"> </t>
    </r>
    <r>
      <rPr>
        <b/>
        <sz val="18"/>
        <rFont val="Times New Roman"/>
        <family val="0"/>
      </rPr>
      <t xml:space="preserve">   CONSEJO PROFESIONAL DE CIENCIAS ECONOMICAS DE SALTA</t>
    </r>
  </si>
  <si>
    <t>RESULTADOS FINANCIEROS Y POR TENENCIA</t>
  </si>
  <si>
    <t>ANEXO " IV "</t>
  </si>
  <si>
    <t>"ANEXO V"</t>
  </si>
  <si>
    <t>Banco CitiBank C. Ahorro............................................</t>
  </si>
  <si>
    <t>Deudores en Gestión de Cobro:</t>
  </si>
  <si>
    <t>Deudores en Gestión de Cobro......................................</t>
  </si>
  <si>
    <t>I.3.  A)  CREDITOS</t>
  </si>
  <si>
    <t>I.3.  B)  BIENES DE USO</t>
  </si>
  <si>
    <t>I.4) Comparabilidad</t>
  </si>
  <si>
    <t>Resultados Acumulados:</t>
  </si>
  <si>
    <t>Capital.................................................................................</t>
  </si>
  <si>
    <t xml:space="preserve">         $</t>
  </si>
  <si>
    <t>Superavit No Asignados Ejerc. Anteriores.....................</t>
  </si>
  <si>
    <r>
      <t>TOTAL  ACTIVOS  CORRIENTES</t>
    </r>
    <r>
      <rPr>
        <sz val="12"/>
        <rFont val="Times New Roman"/>
        <family val="0"/>
      </rPr>
      <t>..............................................</t>
    </r>
  </si>
  <si>
    <r>
      <t>TOTAL  DE  ACTIVOS  NO  CORRIENTES</t>
    </r>
    <r>
      <rPr>
        <sz val="12"/>
        <rFont val="Times New Roman"/>
        <family val="0"/>
      </rPr>
      <t>...............................</t>
    </r>
  </si>
  <si>
    <r>
      <t>TOTAL DEL ACTIVO</t>
    </r>
    <r>
      <rPr>
        <sz val="12"/>
        <rFont val="Times New Roman"/>
        <family val="1"/>
      </rPr>
      <t>.....................................................................</t>
    </r>
  </si>
  <si>
    <r>
      <t>TOTAL  DE  PASIVOS  CORRIENTES</t>
    </r>
    <r>
      <rPr>
        <sz val="12"/>
        <rFont val="Times New Roman"/>
        <family val="0"/>
      </rPr>
      <t>........................................</t>
    </r>
  </si>
  <si>
    <r>
      <t>TOTAL PASIVO NO CORRIENTE</t>
    </r>
    <r>
      <rPr>
        <sz val="12"/>
        <rFont val="Times New Roman"/>
        <family val="0"/>
      </rPr>
      <t>...............................................</t>
    </r>
  </si>
  <si>
    <r>
      <t>TOTAL PASIVO</t>
    </r>
    <r>
      <rPr>
        <sz val="12"/>
        <rFont val="Times New Roman"/>
        <family val="0"/>
      </rPr>
      <t>...............................................................................</t>
    </r>
  </si>
  <si>
    <r>
      <t>TOTAL  PATRIMONIO  NETO</t>
    </r>
    <r>
      <rPr>
        <sz val="12"/>
        <rFont val="Times New Roman"/>
        <family val="0"/>
      </rPr>
      <t>....................................................</t>
    </r>
  </si>
  <si>
    <t>Superavit / (Deficit).......................................................$</t>
  </si>
  <si>
    <r>
      <t xml:space="preserve">    </t>
    </r>
    <r>
      <rPr>
        <b/>
        <u val="single"/>
        <sz val="12"/>
        <rFont val="Times New Roman"/>
        <family val="1"/>
      </rPr>
      <t>NOTA  I</t>
    </r>
    <r>
      <rPr>
        <b/>
        <sz val="12"/>
        <rFont val="Times New Roman"/>
        <family val="1"/>
      </rPr>
      <t xml:space="preserve"> :   POLITICAS  CONTABLES:</t>
    </r>
  </si>
  <si>
    <r>
      <t>Entidad:</t>
    </r>
    <r>
      <rPr>
        <b/>
        <sz val="14"/>
        <rFont val="Times New Roman"/>
        <family val="1"/>
      </rPr>
      <t xml:space="preserve">  </t>
    </r>
    <r>
      <rPr>
        <b/>
        <sz val="12"/>
        <rFont val="Times New Roman"/>
        <family val="1"/>
      </rPr>
      <t>CONSEJO PROFESIONAL DE CIENCIAS ECONOMICAS DE SALTA</t>
    </r>
  </si>
  <si>
    <t>menos  la   correspondiente  amortización   acumulada.     La amortización es calculada por el método de la</t>
  </si>
  <si>
    <t>línea  recta,  aplicando  tasas anuales suficientes para extinguir sus valores al final de la vida útil estimada</t>
  </si>
  <si>
    <t>El valor de los bienes considerados en su conjunto no superan su valor recuperable.</t>
  </si>
  <si>
    <t>Se  ha aplicado lo establecido en  la  R.T.N°  8 Cap. II inc. E y F, adecuando las cifras correspondientes al</t>
  </si>
  <si>
    <t>ejercicio   precedente  al   solo   efecto  de  su   presentación  comparativa  con  las  del  ejercicio presente.</t>
  </si>
  <si>
    <t>Caja ...........................................................................</t>
  </si>
  <si>
    <t xml:space="preserve">          $</t>
  </si>
  <si>
    <t>Valores a Depositar - Cheques...............................................</t>
  </si>
  <si>
    <t>PAPEL. Y UTILES  ESCRIT.</t>
  </si>
  <si>
    <r>
      <t>Entidad:</t>
    </r>
    <r>
      <rPr>
        <sz val="10"/>
        <rFont val="Arial"/>
        <family val="0"/>
      </rPr>
      <t xml:space="preserve"> </t>
    </r>
    <r>
      <rPr>
        <b/>
        <sz val="14"/>
        <rFont val="Arial"/>
        <family val="2"/>
      </rPr>
      <t xml:space="preserve"> CONSEJO PROFESIONAL DE CIENCIAS ECONOMICAS DE SALTA</t>
    </r>
  </si>
  <si>
    <t>Las Notas   I a  X    y los Anexos  I  a  V  adjuntos forman parte integrante de estos Estados Contables.-</t>
  </si>
  <si>
    <t xml:space="preserve">       Específicos de Sectores ( Anexo III y IV)............... $</t>
  </si>
  <si>
    <t>Las Notas  I a X  y  los  Anexos  I a  V adjuntos,  integran los Estados Contables.</t>
  </si>
  <si>
    <t>Las Notas I a X  y los  Anexos I  a  V  adjuntos,  integran los Estados Contables.</t>
  </si>
  <si>
    <t>Ajustes del Capital........................................................</t>
  </si>
  <si>
    <r>
      <t xml:space="preserve">Ajuste de Ejercicios Anteriores </t>
    </r>
    <r>
      <rPr>
        <sz val="11"/>
        <rFont val="Times New Roman"/>
        <family val="1"/>
      </rPr>
      <t>( Nota VIII)</t>
    </r>
  </si>
  <si>
    <t>Recursos Extraordinarios  (Nota X)............................... $</t>
  </si>
  <si>
    <t>El saldo de la cuenta al cierre del ejercicio se compone de los siguientes ajustes:</t>
  </si>
  <si>
    <t>Saldo de la Cuenta al Cierre del Ejercicio</t>
  </si>
  <si>
    <t>(Sesenta y Uno)</t>
  </si>
  <si>
    <t xml:space="preserve"> 1º  de  Enero de  2.006</t>
  </si>
  <si>
    <t xml:space="preserve"> 31  de  Diciembre   de  2.006</t>
  </si>
  <si>
    <t>Correspondiente al Ejercicio finalizado el 31 de Diciembre de 2.006 comparativo con el ejercicio anterior</t>
  </si>
  <si>
    <t>Al  31/12/05</t>
  </si>
  <si>
    <t>Al  31/12/06</t>
  </si>
  <si>
    <t>INVERSIONES  (Nota III)………………………………………….</t>
  </si>
  <si>
    <t>BIENES DE USO (Nota V y Anexo "I")..........................................</t>
  </si>
  <si>
    <t>ACTIVOS INTANGIBLES (Nota VI)...............................................</t>
  </si>
  <si>
    <t>CUENTAS POR PAGAR  (Nota VII)..............................................</t>
  </si>
  <si>
    <t>PATRIMONIO NETO AL 31/12/2005</t>
  </si>
  <si>
    <t>PATRIMONIO NETO AL 31/12/2006</t>
  </si>
  <si>
    <t>Correspondientes al Ejercicio finalizado el 31 de Diciembre de 2.006 comparativo con el ejercicio anterior</t>
  </si>
  <si>
    <t>TOTAL AL 31/12/06</t>
  </si>
  <si>
    <t>TOTAL AL 31/12/05</t>
  </si>
  <si>
    <t>Al 31/12/06</t>
  </si>
  <si>
    <t>Al 31/12/05</t>
  </si>
  <si>
    <t xml:space="preserve"> GASTOS  ESPECIFICOS  POR  DELEGACIONES </t>
  </si>
  <si>
    <t xml:space="preserve"> GASTOS </t>
  </si>
  <si>
    <t xml:space="preserve">RECURSOS  ORDINARIOS </t>
  </si>
  <si>
    <t>ESTADO DE EVOLUCION DEL PATRIMONIO NETO</t>
  </si>
  <si>
    <t>ESTADO DE RECURSOS Y GASTOS</t>
  </si>
  <si>
    <t>ESTADO DE SITUACION PATRIMONIAL</t>
  </si>
  <si>
    <t>MANTENIMIENTO MATRICULAS</t>
  </si>
  <si>
    <t>Se encuentran valuados incluyendo los intereses devengados hasta el 31-12-2006.</t>
  </si>
  <si>
    <t>Los   Bienes   de   Uso   están  valuados  a  su valor  reexpresado al  31-12-06 con más las incorporaciones</t>
  </si>
  <si>
    <t>Caja Chica………………………………………………</t>
  </si>
  <si>
    <t>Imposiciones a Plazo Fijo:</t>
  </si>
  <si>
    <t>Banco Macro Bansud - Plazo Fijo.........................................</t>
  </si>
  <si>
    <t>Banco Macro Bansud - Plazo Fijo - Fondo de Obra..................</t>
  </si>
  <si>
    <r>
      <t>NOTA III</t>
    </r>
    <r>
      <rPr>
        <b/>
        <sz val="12"/>
        <rFont val="Times New Roman"/>
        <family val="1"/>
      </rPr>
      <t xml:space="preserve"> :   INVERSIONES:   El detalle del rubro es el siguiente:</t>
    </r>
  </si>
  <si>
    <r>
      <t>NOTA  IV</t>
    </r>
    <r>
      <rPr>
        <b/>
        <sz val="12"/>
        <rFont val="Times New Roman"/>
        <family val="1"/>
      </rPr>
      <t xml:space="preserve"> :   CREDITOS :  El detalle del rubro es el siguiente:</t>
    </r>
  </si>
  <si>
    <r>
      <t>NOTA  V</t>
    </r>
    <r>
      <rPr>
        <b/>
        <sz val="12"/>
        <rFont val="Times New Roman"/>
        <family val="1"/>
      </rPr>
      <t xml:space="preserve"> :   BIENES DE USO :  El detalle del rubro es el siguiente:</t>
    </r>
  </si>
  <si>
    <r>
      <t>NOTA  VI</t>
    </r>
    <r>
      <rPr>
        <b/>
        <sz val="12"/>
        <rFont val="Times New Roman"/>
        <family val="1"/>
      </rPr>
      <t xml:space="preserve"> :   BIENES INTANGIBLES :  El detalle del rubro es el siguiente:</t>
    </r>
  </si>
  <si>
    <r>
      <t>NOTA VII</t>
    </r>
    <r>
      <rPr>
        <b/>
        <sz val="12"/>
        <rFont val="Times New Roman"/>
        <family val="1"/>
      </rPr>
      <t xml:space="preserve"> :  CUENTAS POR PAGAR :  El detalle del rubro es el siguiente:</t>
    </r>
  </si>
  <si>
    <r>
      <t>NOTA VIII</t>
    </r>
    <r>
      <rPr>
        <b/>
        <sz val="12"/>
        <rFont val="Times New Roman"/>
        <family val="1"/>
      </rPr>
      <t xml:space="preserve"> :  PATRIMONIO NETO :  El detalle del rubro es el siguiente:</t>
    </r>
  </si>
  <si>
    <r>
      <t>NOTA IX</t>
    </r>
    <r>
      <rPr>
        <b/>
        <sz val="12"/>
        <rFont val="Times New Roman"/>
        <family val="1"/>
      </rPr>
      <t xml:space="preserve"> :  AJUSTE DE EJERCICIOS ANTERIORES </t>
    </r>
  </si>
  <si>
    <t>Seguros a Pagar………………………………………..</t>
  </si>
  <si>
    <t>Embargos Judiciales a Depositar……………………….</t>
  </si>
  <si>
    <t>Dpto. Seg. Social Prestamos al CPCE…………………</t>
  </si>
  <si>
    <t>Dpto. Seg. Social - Prestamos al Personal……………..</t>
  </si>
  <si>
    <t>Fondo Fijo a Reponer……………………………………</t>
  </si>
  <si>
    <t xml:space="preserve">SUSCRIPCIONES </t>
  </si>
  <si>
    <t xml:space="preserve">       Diversos   (Anexo III)…………………….............. $</t>
  </si>
  <si>
    <t>RECUPER0  DE GASTOS SALON</t>
  </si>
  <si>
    <t xml:space="preserve">            Para la constitución de la cuenta previsiones se utilizo el criterio de matrícula suspendida hasta 2005 más 2% sobre  </t>
  </si>
  <si>
    <t xml:space="preserve">      cuenta corriente de los matriculados.</t>
  </si>
  <si>
    <t>JORNADAS JOVENES PROFESIONALES</t>
  </si>
  <si>
    <t>OLIMPIADAS</t>
  </si>
  <si>
    <t>CONGRESOS NACIONALES</t>
  </si>
  <si>
    <t>CONVENIO CON PROVINCIA DE SALTA</t>
  </si>
  <si>
    <t>Venta Bienes de Uso…………………………………</t>
  </si>
  <si>
    <t>Fondo de Obra..........................................................</t>
  </si>
  <si>
    <t>PARTICIPACION JUNTA DE GOBIERNO</t>
  </si>
  <si>
    <t xml:space="preserve">GASTOS DE VIAJES </t>
  </si>
  <si>
    <t>PARTICIPACION COMISION FACPCE</t>
  </si>
  <si>
    <t>GASTOS INVESTIGACION CECYT</t>
  </si>
  <si>
    <t>INDUMENTARIA</t>
  </si>
  <si>
    <t xml:space="preserve">GASTOS </t>
  </si>
  <si>
    <t>GASTOS  CONVENIO CON LA PROVINCIA</t>
  </si>
  <si>
    <t xml:space="preserve">               TOTAL COMPLEJO DEPORTIVO</t>
  </si>
  <si>
    <t xml:space="preserve">                            TOTAL SEDE CENTRAL</t>
  </si>
  <si>
    <t xml:space="preserve">                             TOTAL SALON ABACO</t>
  </si>
  <si>
    <t xml:space="preserve">                                TOTAL LAS COSTAS</t>
  </si>
  <si>
    <t xml:space="preserve">                                       TOTAL GASTOS </t>
  </si>
  <si>
    <t>REDONDEO</t>
  </si>
  <si>
    <t>SERVICIO DE CAFÉ</t>
  </si>
  <si>
    <t xml:space="preserve">INDEMNIZACIONES </t>
  </si>
  <si>
    <t>DEBITOS BANCARIOS LEY 25413</t>
  </si>
  <si>
    <t>BONIFICACION CURSOS RG 1360</t>
  </si>
  <si>
    <t>GASTOS INFORMES VERAZ</t>
  </si>
  <si>
    <t>GASTOS ANSES</t>
  </si>
  <si>
    <t xml:space="preserve">XVI  CONGRESO NACIONAL </t>
  </si>
  <si>
    <t>MANTENIMIENTO</t>
  </si>
  <si>
    <t>MAQUINARIA OBRA LAS COSTAS.......</t>
  </si>
  <si>
    <t xml:space="preserve">   Ajuste de Ejercicios Anteriores</t>
  </si>
  <si>
    <t>Diferencia Cuota Afiliación FACPCE</t>
  </si>
  <si>
    <t>Devolución Derecho Ejercicio Profesional año 2005</t>
  </si>
  <si>
    <t>|</t>
  </si>
  <si>
    <t>Firmado a los efectos de su identificación  con mi informe  de fecha  23/03/2007</t>
  </si>
  <si>
    <t xml:space="preserve"> Firmado a los efectos de su identificación con mi informe de fecha 23/03/2007</t>
  </si>
  <si>
    <t xml:space="preserve"> Firmado a los efectos de su identificación  con mi informe  de fecha  23/03/2007</t>
  </si>
  <si>
    <t xml:space="preserve"> Firmado a los efectos de su identificación  con mi informe  de fecha  23/03/2006</t>
  </si>
  <si>
    <t xml:space="preserve"> Firmado a los efectos de su identificación  con mi infrome  de fecha  23/03/2007</t>
  </si>
  <si>
    <r>
      <t>NOTA X</t>
    </r>
    <r>
      <rPr>
        <b/>
        <sz val="12"/>
        <rFont val="Times New Roman"/>
        <family val="1"/>
      </rPr>
      <t xml:space="preserve"> :  RESULTADOS  EXTRAORDINARIOS</t>
    </r>
  </si>
  <si>
    <t>s/ Estado de Evoluc. del Patrimonio Neto.... (Nota VIII)......................</t>
  </si>
  <si>
    <t>REMUNERAC.Y CARGAS SOCIALES  (Nota VII)......................</t>
  </si>
  <si>
    <t>CARGAS FISCALES  (Nota VII.)......................................................</t>
  </si>
  <si>
    <t>OTRAS CUENTAS POR PAGAR  (Nota VII).................................</t>
  </si>
  <si>
    <t xml:space="preserve">                                  ( Nota IX)</t>
  </si>
  <si>
    <t>ESTADO DE FLUJO DE EFECTIVO</t>
  </si>
  <si>
    <t>El mayor ingreso expuesto como resultado extraordinario en el Estado de Recursos y Gastos e incluído como</t>
  </si>
  <si>
    <t>y N° 639 de la Caja de Seguridad Social de fecha 25/09/2006.</t>
  </si>
  <si>
    <t>Fondo de Obra en la presente nota tiene su origen legal en Resolución General Conjunta N° 1.492 del CPCES</t>
  </si>
  <si>
    <t>Deudores por Tarjeta de Crédito………………………..</t>
  </si>
  <si>
    <t>Honorarios Profesionales R.G. 936/95………………….</t>
  </si>
  <si>
    <t>Dpto. Seg. Social - Régimen Previsional..........................</t>
  </si>
  <si>
    <t>(Cifras expresadas en pesos)</t>
  </si>
  <si>
    <t>CREDITOS (Nota I.3 A y IV)...........................................................</t>
  </si>
  <si>
    <t>DIFERENCIA DE CAJA</t>
  </si>
  <si>
    <t>Banco Macro S.A. Cta. En Pesos......................................</t>
  </si>
  <si>
    <t>Se presentan los estados comparativos, conforme a la Resolución Técnica Nº 11 de la F.A.C.P.C.E.</t>
  </si>
  <si>
    <t>Los estados Contables de la entidad han sido preparados siguiendo los lineamientos enunciados en las Resoluciones Técnicas Nº 8 y Nº 11 de la F.A.C.P.C.E.</t>
  </si>
  <si>
    <t xml:space="preserve">     (19,313,20)</t>
  </si>
  <si>
    <t xml:space="preserve">       Amortiz. de Bienes (Anexo I - Nota 1.3.B y  VI ).... $</t>
  </si>
  <si>
    <t xml:space="preserve">                              ( Anexo V).................................... $</t>
  </si>
  <si>
    <t>TOTAL..............................................................................$</t>
  </si>
  <si>
    <t>ACTUALIZ. Y RECARGOS POR SERVICIOS…………………………….</t>
  </si>
  <si>
    <t>ACTUALIZ. Y RECARGOS DERECHO EJERCICIO PROFESIONAL…..</t>
  </si>
  <si>
    <t>INTERESES GANADOS…………………………………………………….</t>
  </si>
  <si>
    <t>INTERESES DE COLOCACIONES TRANSITORIAS...............................</t>
  </si>
  <si>
    <t>SUB-TOTAL…………....….……...…………………………………</t>
  </si>
  <si>
    <t>RECARGOS FINANCIEROS POR PRESTAMOS D.S.S............................</t>
  </si>
  <si>
    <t>SUB-TOTAL…………………………………….……………………</t>
  </si>
  <si>
    <t xml:space="preserve">     TOTALES…………………………………………………………..</t>
  </si>
  <si>
    <t>VARIACION NETA DEL EFECTIVO</t>
  </si>
  <si>
    <t>Efectivo al Inicio del ejercicio</t>
  </si>
  <si>
    <t>Modificación de ejercicios anteriores</t>
  </si>
  <si>
    <t>Efectivo modificado al inicio</t>
  </si>
  <si>
    <t>Efectivo al cierre del ejercicio</t>
  </si>
  <si>
    <t>Aumento (Disminución) neto del Efectivo</t>
  </si>
  <si>
    <t>CAUSAS DE LA VARIACION DEL EFECTIVO</t>
  </si>
  <si>
    <r>
      <t>ACTIVIDADES OPERATIVA</t>
    </r>
    <r>
      <rPr>
        <b/>
        <sz val="10"/>
        <rFont val="Times New Roman"/>
        <family val="1"/>
      </rPr>
      <t>S</t>
    </r>
  </si>
  <si>
    <t>Ingresos por Cobros Derecho de Ejercicio Profesional</t>
  </si>
  <si>
    <t>Ingresos por Inscripción Matriculas</t>
  </si>
  <si>
    <t>Ingresos por Inscripcion en Trámite</t>
  </si>
  <si>
    <t>Ingresos por Certificación de Firmas</t>
  </si>
  <si>
    <t>Ingresos por Certificación de Firmas C.S.S.</t>
  </si>
  <si>
    <t>Ingresos Específicos</t>
  </si>
  <si>
    <t>Ingresos Diversos</t>
  </si>
  <si>
    <t>Ingresos fondo de obra</t>
  </si>
  <si>
    <t>Ingresos por intereses cuota Derecho de Ejercico</t>
  </si>
  <si>
    <t>Ingresos por Servicios Varios</t>
  </si>
  <si>
    <t>Ingresos por Convenios con la Provincia de Salta</t>
  </si>
  <si>
    <t>Resultado XV Congreso</t>
  </si>
  <si>
    <t>Gastos de Administración y Funcionamiento</t>
  </si>
  <si>
    <t>Gastos Especificos</t>
  </si>
  <si>
    <t>Pagos Certificación de Firmas C.S.S.</t>
  </si>
  <si>
    <t>Egresos por Olimpiadas</t>
  </si>
  <si>
    <t>Egresos por Convenios con la Provincia de Salta</t>
  </si>
  <si>
    <t>Efectivo neto generado (aplicado en ) por actividades operativas</t>
  </si>
  <si>
    <t>ACIVIDADES DE INVERSION</t>
  </si>
  <si>
    <t>Pagos por compras de bienes de uso</t>
  </si>
  <si>
    <t>Cobro por venta Bs de Uso</t>
  </si>
  <si>
    <t xml:space="preserve">     Imposiciones a plazo fijo</t>
  </si>
  <si>
    <t>Efectivo neto generado (aplicado en) por actividades de inversión</t>
  </si>
  <si>
    <t>AUMENTO (DISMINUCIO) NETO(A) DEL EFECTIVO</t>
  </si>
  <si>
    <t>Subtotal cuota de derecho de Ej. Prof.</t>
  </si>
  <si>
    <t>Subtotal Certificación de Firmas</t>
  </si>
  <si>
    <t>CUOTA DERECHO EJERCICIO PROF.</t>
  </si>
  <si>
    <t xml:space="preserve">Subtotal </t>
  </si>
  <si>
    <t>RECUPERO GTS. C.S.S PROF.+ AUGE</t>
  </si>
  <si>
    <t>Pago Aporte Caja de Seg. Social ley Nº 7144</t>
  </si>
  <si>
    <t>Secretaria de Ingresos Públicos</t>
  </si>
  <si>
    <t>Intereses devengados por derecho de ejercicio</t>
  </si>
  <si>
    <r>
      <t>Entidad: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CONSEJO PROFESIONAL DE CIENCIAS ECONOMICAS DE SALTA</t>
    </r>
  </si>
</sst>
</file>

<file path=xl/styles.xml><?xml version="1.0" encoding="utf-8"?>
<styleSheet xmlns="http://schemas.openxmlformats.org/spreadsheetml/2006/main">
  <numFmts count="6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Pts&quot;#,##0_);\(&quot;Pts&quot;#,##0\)"/>
    <numFmt numFmtId="181" formatCode="&quot;Pts&quot;#,##0_);[Red]\(&quot;Pts&quot;#,##0\)"/>
    <numFmt numFmtId="182" formatCode="&quot;Pts&quot;#,##0.00_);\(&quot;Pts&quot;#,##0.00\)"/>
    <numFmt numFmtId="183" formatCode="&quot;Pts&quot;#,##0.00_);[Red]\(&quot;Pts&quot;#,##0.00\)"/>
    <numFmt numFmtId="184" formatCode="_(&quot;Pts&quot;* #,##0_);_(&quot;Pts&quot;* \(#,##0\);_(&quot;Pts&quot;* &quot;-&quot;_);_(@_)"/>
    <numFmt numFmtId="185" formatCode="_(&quot;Pts&quot;* #,##0.00_);_(&quot;Pts&quot;* \(#,##0.00\);_(&quot;Pts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  <numFmt numFmtId="195" formatCode="0.000"/>
    <numFmt numFmtId="196" formatCode="0.00000000"/>
    <numFmt numFmtId="197" formatCode="0.0000"/>
    <numFmt numFmtId="198" formatCode="#,##0.000"/>
    <numFmt numFmtId="199" formatCode="#,##0.0000"/>
    <numFmt numFmtId="200" formatCode="0.0"/>
    <numFmt numFmtId="201" formatCode="0.0%"/>
    <numFmt numFmtId="202" formatCode="dd/mm/\y\y"/>
    <numFmt numFmtId="203" formatCode="#.##0.0"/>
    <numFmt numFmtId="204" formatCode="0.00_);\(0.00\)"/>
    <numFmt numFmtId="205" formatCode="dd/mm/yy"/>
    <numFmt numFmtId="206" formatCode="0.0000000000"/>
    <numFmt numFmtId="207" formatCode="0.000000000"/>
    <numFmt numFmtId="208" formatCode="0.0000000"/>
    <numFmt numFmtId="209" formatCode="0.000000"/>
    <numFmt numFmtId="210" formatCode="0.00000"/>
    <numFmt numFmtId="211" formatCode="#,##0.00_);[Red]\(&quot;$&quot;#,##0.00\)"/>
    <numFmt numFmtId="212" formatCode="#,##0.00_);[Red]\(#,##0.00\)"/>
    <numFmt numFmtId="213" formatCode="&quot;$&quot;#,##0.00_);[Red]\(#,##0.00\)"/>
    <numFmt numFmtId="214" formatCode="&quot;$&quot;#,##0.00_);\(#,##0.00\)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4"/>
      <name val="Times New Roman"/>
      <family val="0"/>
    </font>
    <font>
      <b/>
      <i/>
      <sz val="24"/>
      <name val="Times New Roman"/>
      <family val="0"/>
    </font>
    <font>
      <b/>
      <i/>
      <u val="single"/>
      <sz val="12"/>
      <name val="Arial"/>
      <family val="0"/>
    </font>
    <font>
      <b/>
      <u val="single"/>
      <sz val="12"/>
      <name val="Times New Roman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8"/>
      <name val="Times New Roman"/>
      <family val="0"/>
    </font>
    <font>
      <sz val="12"/>
      <name val="Times New Roman"/>
      <family val="0"/>
    </font>
    <font>
      <b/>
      <i/>
      <u val="single"/>
      <sz val="12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20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u val="single"/>
      <sz val="10"/>
      <name val="Arial"/>
      <family val="0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u val="single"/>
      <sz val="9"/>
      <name val="Times New Roman"/>
      <family val="0"/>
    </font>
    <font>
      <sz val="9"/>
      <name val="Times New Roman"/>
      <family val="0"/>
    </font>
    <font>
      <b/>
      <u val="single"/>
      <sz val="9"/>
      <name val="Times New Roman"/>
      <family val="1"/>
    </font>
    <font>
      <b/>
      <sz val="9"/>
      <name val="Times New Roman"/>
      <family val="0"/>
    </font>
    <font>
      <sz val="9"/>
      <name val="Arial"/>
      <family val="0"/>
    </font>
    <font>
      <b/>
      <sz val="11"/>
      <name val="Times New Roman"/>
      <family val="0"/>
    </font>
    <font>
      <sz val="8"/>
      <name val="Arial"/>
      <family val="0"/>
    </font>
    <font>
      <b/>
      <i/>
      <sz val="18"/>
      <name val="Times New Roman"/>
      <family val="1"/>
    </font>
    <font>
      <sz val="6"/>
      <name val="Arial"/>
      <family val="0"/>
    </font>
    <font>
      <b/>
      <sz val="6"/>
      <name val="Times New Roman"/>
      <family val="0"/>
    </font>
    <font>
      <b/>
      <sz val="8"/>
      <name val="Arial"/>
      <family val="2"/>
    </font>
    <font>
      <sz val="6"/>
      <name val="Times New Roman"/>
      <family val="1"/>
    </font>
    <font>
      <b/>
      <sz val="8"/>
      <name val="Times New Roman"/>
      <family val="0"/>
    </font>
    <font>
      <sz val="11"/>
      <name val="Times New Roman"/>
      <family val="1"/>
    </font>
    <font>
      <sz val="11"/>
      <name val="Arial"/>
      <family val="0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i/>
      <sz val="17"/>
      <name val="Times New Roman"/>
      <family val="1"/>
    </font>
    <font>
      <i/>
      <sz val="14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ck"/>
    </border>
    <border>
      <left style="double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double"/>
      <top style="thin"/>
      <bottom style="thick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ouble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ck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ck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" fontId="4" fillId="0" borderId="0" applyFill="0" applyBorder="0" applyAlignment="0" applyProtection="0"/>
    <xf numFmtId="194" fontId="4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4" fillId="0" borderId="0" applyFill="0" applyBorder="0" applyAlignment="0" applyProtection="0"/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</cellStyleXfs>
  <cellXfs count="670">
    <xf numFmtId="0" fontId="0" fillId="0" borderId="0" xfId="0" applyAlignment="1">
      <alignment/>
    </xf>
    <xf numFmtId="0" fontId="4" fillId="0" borderId="0" xfId="23" applyFont="1" applyAlignment="1">
      <alignment/>
    </xf>
    <xf numFmtId="0" fontId="10" fillId="0" borderId="0" xfId="23" applyFont="1" applyAlignment="1">
      <alignment/>
    </xf>
    <xf numFmtId="0" fontId="11" fillId="0" borderId="0" xfId="23" applyFont="1" applyAlignment="1">
      <alignment/>
    </xf>
    <xf numFmtId="0" fontId="13" fillId="0" borderId="2" xfId="23" applyFont="1" applyBorder="1" applyAlignment="1">
      <alignment/>
    </xf>
    <xf numFmtId="194" fontId="13" fillId="0" borderId="3" xfId="23" applyNumberFormat="1" applyFont="1" applyBorder="1" applyAlignment="1">
      <alignment/>
    </xf>
    <xf numFmtId="0" fontId="13" fillId="0" borderId="0" xfId="23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9" fillId="0" borderId="0" xfId="23" applyFont="1" applyBorder="1" applyAlignment="1">
      <alignment/>
    </xf>
    <xf numFmtId="0" fontId="19" fillId="0" borderId="0" xfId="23" applyFont="1" applyBorder="1" applyAlignment="1">
      <alignment/>
    </xf>
    <xf numFmtId="0" fontId="0" fillId="0" borderId="4" xfId="0" applyBorder="1" applyAlignment="1">
      <alignment/>
    </xf>
    <xf numFmtId="0" fontId="13" fillId="0" borderId="0" xfId="23" applyFont="1" applyFill="1" applyBorder="1" applyAlignment="1">
      <alignment/>
    </xf>
    <xf numFmtId="0" fontId="13" fillId="0" borderId="0" xfId="23" applyFont="1" applyFill="1" applyAlignment="1">
      <alignment/>
    </xf>
    <xf numFmtId="0" fontId="0" fillId="0" borderId="0" xfId="0" applyFill="1" applyAlignment="1">
      <alignment/>
    </xf>
    <xf numFmtId="0" fontId="4" fillId="0" borderId="0" xfId="23" applyFont="1" applyFill="1" applyAlignment="1">
      <alignment/>
    </xf>
    <xf numFmtId="0" fontId="14" fillId="0" borderId="0" xfId="23" applyFont="1" applyFill="1" applyAlignment="1">
      <alignment/>
    </xf>
    <xf numFmtId="0" fontId="24" fillId="0" borderId="0" xfId="23" applyFont="1" applyFill="1" applyAlignment="1">
      <alignment/>
    </xf>
    <xf numFmtId="0" fontId="25" fillId="0" borderId="0" xfId="23" applyFont="1" applyFill="1" applyAlignment="1">
      <alignment/>
    </xf>
    <xf numFmtId="3" fontId="16" fillId="0" borderId="5" xfId="23" applyNumberFormat="1" applyFont="1" applyFill="1" applyBorder="1" applyAlignment="1">
      <alignment horizontal="center"/>
    </xf>
    <xf numFmtId="0" fontId="13" fillId="0" borderId="6" xfId="23" applyFont="1" applyFill="1" applyBorder="1" applyAlignment="1">
      <alignment/>
    </xf>
    <xf numFmtId="0" fontId="13" fillId="0" borderId="7" xfId="23" applyFont="1" applyFill="1" applyBorder="1" applyAlignment="1">
      <alignment/>
    </xf>
    <xf numFmtId="194" fontId="13" fillId="0" borderId="8" xfId="23" applyNumberFormat="1" applyFont="1" applyFill="1" applyBorder="1" applyAlignment="1">
      <alignment/>
    </xf>
    <xf numFmtId="194" fontId="13" fillId="0" borderId="9" xfId="23" applyNumberFormat="1" applyFont="1" applyFill="1" applyBorder="1" applyAlignment="1">
      <alignment/>
    </xf>
    <xf numFmtId="194" fontId="13" fillId="0" borderId="2" xfId="23" applyNumberFormat="1" applyFont="1" applyFill="1" applyBorder="1" applyAlignment="1">
      <alignment/>
    </xf>
    <xf numFmtId="194" fontId="13" fillId="0" borderId="10" xfId="23" applyNumberFormat="1" applyFont="1" applyFill="1" applyBorder="1" applyAlignment="1">
      <alignment/>
    </xf>
    <xf numFmtId="194" fontId="4" fillId="0" borderId="0" xfId="23" applyNumberFormat="1" applyFont="1" applyFill="1" applyAlignment="1">
      <alignment/>
    </xf>
    <xf numFmtId="0" fontId="25" fillId="0" borderId="7" xfId="23" applyFont="1" applyFill="1" applyBorder="1" applyAlignment="1">
      <alignment horizontal="left"/>
    </xf>
    <xf numFmtId="4" fontId="13" fillId="0" borderId="8" xfId="23" applyNumberFormat="1" applyFont="1" applyFill="1" applyBorder="1" applyAlignment="1">
      <alignment/>
    </xf>
    <xf numFmtId="4" fontId="13" fillId="0" borderId="2" xfId="23" applyNumberFormat="1" applyFont="1" applyFill="1" applyBorder="1" applyAlignment="1">
      <alignment/>
    </xf>
    <xf numFmtId="4" fontId="13" fillId="0" borderId="10" xfId="23" applyNumberFormat="1" applyFont="1" applyFill="1" applyBorder="1" applyAlignment="1">
      <alignment/>
    </xf>
    <xf numFmtId="0" fontId="15" fillId="0" borderId="6" xfId="23" applyFont="1" applyFill="1" applyBorder="1" applyAlignment="1">
      <alignment vertical="center" wrapText="1"/>
    </xf>
    <xf numFmtId="0" fontId="27" fillId="0" borderId="7" xfId="23" applyFont="1" applyFill="1" applyBorder="1" applyAlignment="1">
      <alignment horizontal="center" vertical="center" wrapText="1"/>
    </xf>
    <xf numFmtId="4" fontId="15" fillId="0" borderId="11" xfId="23" applyNumberFormat="1" applyFont="1" applyFill="1" applyBorder="1" applyAlignment="1">
      <alignment vertical="center" wrapText="1"/>
    </xf>
    <xf numFmtId="4" fontId="15" fillId="0" borderId="12" xfId="23" applyNumberFormat="1" applyFont="1" applyFill="1" applyBorder="1" applyAlignment="1">
      <alignment vertical="center" wrapText="1"/>
    </xf>
    <xf numFmtId="194" fontId="5" fillId="0" borderId="0" xfId="23" applyNumberFormat="1" applyFont="1" applyFill="1" applyAlignment="1">
      <alignment vertical="center" wrapText="1"/>
    </xf>
    <xf numFmtId="0" fontId="5" fillId="0" borderId="0" xfId="23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5" fillId="0" borderId="6" xfId="23" applyFont="1" applyFill="1" applyBorder="1" applyAlignment="1">
      <alignment/>
    </xf>
    <xf numFmtId="194" fontId="5" fillId="0" borderId="0" xfId="23" applyNumberFormat="1" applyFont="1" applyFill="1" applyAlignment="1">
      <alignment/>
    </xf>
    <xf numFmtId="0" fontId="5" fillId="0" borderId="0" xfId="23" applyFont="1" applyFill="1" applyAlignment="1">
      <alignment/>
    </xf>
    <xf numFmtId="0" fontId="1" fillId="0" borderId="0" xfId="0" applyFont="1" applyFill="1" applyAlignment="1">
      <alignment/>
    </xf>
    <xf numFmtId="4" fontId="15" fillId="0" borderId="11" xfId="23" applyNumberFormat="1" applyFont="1" applyFill="1" applyBorder="1" applyAlignment="1">
      <alignment/>
    </xf>
    <xf numFmtId="4" fontId="15" fillId="0" borderId="12" xfId="23" applyNumberFormat="1" applyFont="1" applyFill="1" applyBorder="1" applyAlignment="1">
      <alignment/>
    </xf>
    <xf numFmtId="194" fontId="13" fillId="0" borderId="7" xfId="23" applyNumberFormat="1" applyFont="1" applyFill="1" applyBorder="1" applyAlignment="1">
      <alignment/>
    </xf>
    <xf numFmtId="4" fontId="15" fillId="0" borderId="13" xfId="23" applyNumberFormat="1" applyFont="1" applyFill="1" applyBorder="1" applyAlignment="1">
      <alignment/>
    </xf>
    <xf numFmtId="4" fontId="15" fillId="0" borderId="14" xfId="23" applyNumberFormat="1" applyFont="1" applyFill="1" applyBorder="1" applyAlignment="1">
      <alignment/>
    </xf>
    <xf numFmtId="4" fontId="15" fillId="0" borderId="8" xfId="23" applyNumberFormat="1" applyFont="1" applyFill="1" applyBorder="1" applyAlignment="1">
      <alignment/>
    </xf>
    <xf numFmtId="194" fontId="13" fillId="0" borderId="15" xfId="23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8" fillId="0" borderId="0" xfId="23" applyFont="1" applyFill="1" applyAlignment="1">
      <alignment/>
    </xf>
    <xf numFmtId="194" fontId="13" fillId="0" borderId="6" xfId="23" applyNumberFormat="1" applyFont="1" applyFill="1" applyBorder="1" applyAlignment="1">
      <alignment/>
    </xf>
    <xf numFmtId="4" fontId="13" fillId="0" borderId="0" xfId="23" applyNumberFormat="1" applyFont="1" applyFill="1" applyBorder="1" applyAlignment="1">
      <alignment/>
    </xf>
    <xf numFmtId="4" fontId="13" fillId="0" borderId="15" xfId="23" applyNumberFormat="1" applyFont="1" applyFill="1" applyBorder="1" applyAlignment="1">
      <alignment/>
    </xf>
    <xf numFmtId="0" fontId="7" fillId="0" borderId="0" xfId="23" applyFont="1" applyFill="1" applyAlignment="1">
      <alignment/>
    </xf>
    <xf numFmtId="0" fontId="4" fillId="0" borderId="16" xfId="23" applyFont="1" applyFill="1" applyBorder="1" applyAlignment="1">
      <alignment/>
    </xf>
    <xf numFmtId="0" fontId="4" fillId="0" borderId="6" xfId="23" applyFont="1" applyFill="1" applyBorder="1" applyAlignment="1">
      <alignment/>
    </xf>
    <xf numFmtId="0" fontId="4" fillId="0" borderId="17" xfId="23" applyFont="1" applyFill="1" applyBorder="1" applyAlignment="1">
      <alignment/>
    </xf>
    <xf numFmtId="0" fontId="4" fillId="0" borderId="18" xfId="23" applyFont="1" applyFill="1" applyBorder="1" applyAlignment="1">
      <alignment/>
    </xf>
    <xf numFmtId="4" fontId="0" fillId="0" borderId="0" xfId="0" applyNumberFormat="1" applyFill="1" applyAlignment="1">
      <alignment/>
    </xf>
    <xf numFmtId="4" fontId="13" fillId="0" borderId="0" xfId="23" applyNumberFormat="1" applyFont="1" applyFill="1" applyAlignment="1">
      <alignment/>
    </xf>
    <xf numFmtId="4" fontId="13" fillId="0" borderId="9" xfId="23" applyNumberFormat="1" applyFont="1" applyFill="1" applyBorder="1" applyAlignment="1">
      <alignment/>
    </xf>
    <xf numFmtId="0" fontId="0" fillId="0" borderId="0" xfId="0" applyFill="1" applyAlignment="1">
      <alignment vertical="center" wrapText="1"/>
    </xf>
    <xf numFmtId="4" fontId="13" fillId="0" borderId="3" xfId="23" applyNumberFormat="1" applyFont="1" applyFill="1" applyBorder="1" applyAlignment="1">
      <alignment/>
    </xf>
    <xf numFmtId="4" fontId="13" fillId="0" borderId="19" xfId="23" applyNumberFormat="1" applyFont="1" applyFill="1" applyBorder="1" applyAlignment="1">
      <alignment/>
    </xf>
    <xf numFmtId="4" fontId="13" fillId="0" borderId="3" xfId="2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23" applyFont="1" applyFill="1" applyBorder="1" applyAlignment="1">
      <alignment/>
    </xf>
    <xf numFmtId="0" fontId="14" fillId="0" borderId="0" xfId="23" applyFont="1" applyFill="1" applyBorder="1" applyAlignment="1">
      <alignment/>
    </xf>
    <xf numFmtId="0" fontId="9" fillId="0" borderId="0" xfId="23" applyFont="1" applyFill="1" applyBorder="1" applyAlignment="1">
      <alignment/>
    </xf>
    <xf numFmtId="0" fontId="15" fillId="0" borderId="0" xfId="23" applyFont="1" applyFill="1" applyBorder="1" applyAlignment="1">
      <alignment/>
    </xf>
    <xf numFmtId="0" fontId="25" fillId="0" borderId="6" xfId="23" applyFont="1" applyFill="1" applyBorder="1" applyAlignment="1">
      <alignment/>
    </xf>
    <xf numFmtId="0" fontId="25" fillId="0" borderId="0" xfId="23" applyFont="1" applyFill="1" applyBorder="1" applyAlignment="1">
      <alignment/>
    </xf>
    <xf numFmtId="0" fontId="32" fillId="0" borderId="0" xfId="0" applyFont="1" applyFill="1" applyAlignment="1">
      <alignment/>
    </xf>
    <xf numFmtId="4" fontId="33" fillId="0" borderId="20" xfId="23" applyNumberFormat="1" applyFont="1" applyFill="1" applyBorder="1" applyAlignment="1">
      <alignment horizontal="center" vertical="center" wrapText="1"/>
    </xf>
    <xf numFmtId="4" fontId="13" fillId="0" borderId="21" xfId="23" applyNumberFormat="1" applyFont="1" applyFill="1" applyBorder="1" applyAlignment="1">
      <alignment/>
    </xf>
    <xf numFmtId="4" fontId="4" fillId="0" borderId="0" xfId="23" applyNumberFormat="1" applyFont="1" applyFill="1" applyAlignment="1">
      <alignment/>
    </xf>
    <xf numFmtId="4" fontId="19" fillId="0" borderId="0" xfId="23" applyNumberFormat="1" applyFont="1" applyFill="1" applyAlignment="1">
      <alignment/>
    </xf>
    <xf numFmtId="4" fontId="33" fillId="0" borderId="22" xfId="23" applyNumberFormat="1" applyFont="1" applyFill="1" applyBorder="1" applyAlignment="1">
      <alignment horizontal="center" vertical="center" wrapText="1"/>
    </xf>
    <xf numFmtId="4" fontId="18" fillId="0" borderId="0" xfId="23" applyNumberFormat="1" applyFont="1" applyFill="1" applyAlignment="1">
      <alignment/>
    </xf>
    <xf numFmtId="4" fontId="33" fillId="0" borderId="3" xfId="23" applyNumberFormat="1" applyFont="1" applyFill="1" applyBorder="1" applyAlignment="1">
      <alignment horizontal="center" vertical="center" wrapText="1"/>
    </xf>
    <xf numFmtId="4" fontId="33" fillId="0" borderId="19" xfId="23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15" fillId="0" borderId="3" xfId="23" applyNumberFormat="1" applyFont="1" applyFill="1" applyBorder="1" applyAlignment="1">
      <alignment/>
    </xf>
    <xf numFmtId="0" fontId="32" fillId="0" borderId="0" xfId="0" applyFont="1" applyAlignment="1">
      <alignment/>
    </xf>
    <xf numFmtId="4" fontId="9" fillId="0" borderId="0" xfId="23" applyNumberFormat="1" applyFont="1" applyFill="1" applyBorder="1" applyAlignment="1">
      <alignment/>
    </xf>
    <xf numFmtId="4" fontId="15" fillId="0" borderId="0" xfId="23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5" fillId="0" borderId="6" xfId="23" applyNumberFormat="1" applyFont="1" applyFill="1" applyBorder="1" applyAlignment="1">
      <alignment horizontal="center"/>
    </xf>
    <xf numFmtId="0" fontId="15" fillId="0" borderId="0" xfId="23" applyFont="1" applyBorder="1" applyAlignment="1">
      <alignment/>
    </xf>
    <xf numFmtId="0" fontId="22" fillId="0" borderId="0" xfId="23" applyFont="1" applyBorder="1" applyAlignment="1">
      <alignment/>
    </xf>
    <xf numFmtId="0" fontId="6" fillId="0" borderId="0" xfId="23" applyFont="1" applyBorder="1" applyAlignment="1">
      <alignment/>
    </xf>
    <xf numFmtId="0" fontId="16" fillId="0" borderId="0" xfId="23" applyFont="1" applyBorder="1" applyAlignment="1">
      <alignment/>
    </xf>
    <xf numFmtId="0" fontId="17" fillId="0" borderId="0" xfId="23" applyFont="1" applyBorder="1" applyAlignment="1">
      <alignment horizontal="center"/>
    </xf>
    <xf numFmtId="0" fontId="23" fillId="0" borderId="0" xfId="23" applyFont="1" applyBorder="1" applyAlignment="1">
      <alignment/>
    </xf>
    <xf numFmtId="0" fontId="17" fillId="0" borderId="0" xfId="23" applyFont="1" applyFill="1" applyBorder="1" applyAlignment="1">
      <alignment/>
    </xf>
    <xf numFmtId="0" fontId="13" fillId="0" borderId="0" xfId="2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23" applyFont="1" applyFill="1" applyBorder="1" applyAlignment="1">
      <alignment horizontal="center"/>
    </xf>
    <xf numFmtId="0" fontId="4" fillId="0" borderId="0" xfId="23" applyFont="1" applyFill="1" applyBorder="1" applyAlignment="1">
      <alignment horizontal="center"/>
    </xf>
    <xf numFmtId="4" fontId="33" fillId="0" borderId="23" xfId="23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2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32" fillId="0" borderId="4" xfId="0" applyFont="1" applyFill="1" applyBorder="1" applyAlignment="1">
      <alignment/>
    </xf>
    <xf numFmtId="0" fontId="9" fillId="0" borderId="0" xfId="23" applyFont="1" applyBorder="1" applyAlignment="1">
      <alignment horizontal="left"/>
    </xf>
    <xf numFmtId="0" fontId="4" fillId="0" borderId="2" xfId="23" applyFont="1" applyBorder="1" applyAlignment="1">
      <alignment/>
    </xf>
    <xf numFmtId="0" fontId="0" fillId="0" borderId="2" xfId="0" applyBorder="1" applyAlignment="1">
      <alignment/>
    </xf>
    <xf numFmtId="4" fontId="15" fillId="0" borderId="3" xfId="23" applyNumberFormat="1" applyFont="1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0" fontId="18" fillId="0" borderId="0" xfId="23" applyFont="1" applyFill="1" applyAlignment="1">
      <alignment/>
    </xf>
    <xf numFmtId="0" fontId="36" fillId="0" borderId="0" xfId="23" applyFont="1" applyFill="1" applyAlignment="1">
      <alignment/>
    </xf>
    <xf numFmtId="2" fontId="0" fillId="0" borderId="0" xfId="0" applyNumberFormat="1" applyFill="1" applyAlignment="1">
      <alignment/>
    </xf>
    <xf numFmtId="2" fontId="3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13" fillId="0" borderId="0" xfId="23" applyNumberFormat="1" applyFont="1" applyFill="1" applyAlignment="1">
      <alignment/>
    </xf>
    <xf numFmtId="1" fontId="13" fillId="0" borderId="0" xfId="23" applyNumberFormat="1" applyFont="1" applyFill="1" applyBorder="1" applyAlignment="1">
      <alignment horizontal="center"/>
    </xf>
    <xf numFmtId="1" fontId="15" fillId="0" borderId="11" xfId="23" applyNumberFormat="1" applyFont="1" applyFill="1" applyBorder="1" applyAlignment="1">
      <alignment vertical="center" wrapText="1"/>
    </xf>
    <xf numFmtId="1" fontId="15" fillId="0" borderId="11" xfId="23" applyNumberFormat="1" applyFont="1" applyFill="1" applyBorder="1" applyAlignment="1">
      <alignment/>
    </xf>
    <xf numFmtId="1" fontId="13" fillId="0" borderId="7" xfId="23" applyNumberFormat="1" applyFont="1" applyFill="1" applyBorder="1" applyAlignment="1">
      <alignment/>
    </xf>
    <xf numFmtId="1" fontId="13" fillId="0" borderId="7" xfId="23" applyNumberFormat="1" applyFont="1" applyFill="1" applyBorder="1" applyAlignment="1">
      <alignment horizontal="center"/>
    </xf>
    <xf numFmtId="1" fontId="15" fillId="0" borderId="13" xfId="23" applyNumberFormat="1" applyFont="1" applyFill="1" applyBorder="1" applyAlignment="1">
      <alignment/>
    </xf>
    <xf numFmtId="1" fontId="13" fillId="0" borderId="9" xfId="23" applyNumberFormat="1" applyFont="1" applyFill="1" applyBorder="1" applyAlignment="1">
      <alignment/>
    </xf>
    <xf numFmtId="1" fontId="13" fillId="0" borderId="15" xfId="23" applyNumberFormat="1" applyFont="1" applyFill="1" applyBorder="1" applyAlignment="1">
      <alignment/>
    </xf>
    <xf numFmtId="4" fontId="13" fillId="0" borderId="3" xfId="0" applyNumberFormat="1" applyFont="1" applyFill="1" applyBorder="1" applyAlignment="1">
      <alignment/>
    </xf>
    <xf numFmtId="0" fontId="13" fillId="0" borderId="25" xfId="23" applyFont="1" applyFill="1" applyBorder="1" applyAlignment="1">
      <alignment/>
    </xf>
    <xf numFmtId="3" fontId="16" fillId="0" borderId="26" xfId="23" applyNumberFormat="1" applyFont="1" applyFill="1" applyBorder="1" applyAlignment="1">
      <alignment horizontal="center"/>
    </xf>
    <xf numFmtId="0" fontId="25" fillId="0" borderId="0" xfId="23" applyFont="1" applyFill="1" applyBorder="1" applyAlignment="1">
      <alignment/>
    </xf>
    <xf numFmtId="1" fontId="13" fillId="0" borderId="0" xfId="23" applyNumberFormat="1" applyFont="1" applyFill="1" applyBorder="1" applyAlignment="1">
      <alignment/>
    </xf>
    <xf numFmtId="0" fontId="26" fillId="0" borderId="0" xfId="23" applyFont="1" applyFill="1" applyBorder="1" applyAlignment="1">
      <alignment/>
    </xf>
    <xf numFmtId="0" fontId="25" fillId="0" borderId="0" xfId="23" applyFont="1" applyFill="1" applyBorder="1" applyAlignment="1">
      <alignment horizontal="left"/>
    </xf>
    <xf numFmtId="0" fontId="27" fillId="0" borderId="0" xfId="23" applyFont="1" applyFill="1" applyBorder="1" applyAlignment="1">
      <alignment vertical="center" wrapText="1"/>
    </xf>
    <xf numFmtId="0" fontId="27" fillId="0" borderId="0" xfId="23" applyFont="1" applyFill="1" applyBorder="1" applyAlignment="1">
      <alignment/>
    </xf>
    <xf numFmtId="0" fontId="27" fillId="0" borderId="0" xfId="23" applyFont="1" applyFill="1" applyBorder="1" applyAlignment="1">
      <alignment/>
    </xf>
    <xf numFmtId="0" fontId="19" fillId="0" borderId="6" xfId="23" applyFont="1" applyFill="1" applyBorder="1" applyAlignment="1">
      <alignment/>
    </xf>
    <xf numFmtId="194" fontId="19" fillId="0" borderId="7" xfId="23" applyNumberFormat="1" applyFont="1" applyFill="1" applyBorder="1" applyAlignment="1">
      <alignment/>
    </xf>
    <xf numFmtId="0" fontId="19" fillId="0" borderId="7" xfId="23" applyFont="1" applyFill="1" applyBorder="1" applyAlignment="1">
      <alignment/>
    </xf>
    <xf numFmtId="0" fontId="19" fillId="0" borderId="27" xfId="23" applyFont="1" applyFill="1" applyBorder="1" applyAlignment="1">
      <alignment/>
    </xf>
    <xf numFmtId="0" fontId="19" fillId="0" borderId="28" xfId="23" applyFont="1" applyFill="1" applyBorder="1" applyAlignment="1">
      <alignment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9" fillId="0" borderId="0" xfId="23" applyFont="1" applyFill="1" applyAlignment="1">
      <alignment/>
    </xf>
    <xf numFmtId="4" fontId="15" fillId="0" borderId="29" xfId="23" applyNumberFormat="1" applyFont="1" applyFill="1" applyBorder="1" applyAlignment="1">
      <alignment horizontal="center"/>
    </xf>
    <xf numFmtId="0" fontId="31" fillId="0" borderId="0" xfId="23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2" fillId="0" borderId="6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35" fillId="0" borderId="19" xfId="23" applyFont="1" applyFill="1" applyBorder="1" applyAlignment="1">
      <alignment/>
    </xf>
    <xf numFmtId="0" fontId="13" fillId="0" borderId="30" xfId="23" applyFont="1" applyFill="1" applyBorder="1" applyAlignment="1">
      <alignment/>
    </xf>
    <xf numFmtId="0" fontId="35" fillId="0" borderId="31" xfId="23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13" fillId="0" borderId="24" xfId="23" applyFont="1" applyFill="1" applyBorder="1" applyAlignment="1">
      <alignment/>
    </xf>
    <xf numFmtId="0" fontId="33" fillId="0" borderId="32" xfId="23" applyFont="1" applyFill="1" applyBorder="1" applyAlignment="1">
      <alignment/>
    </xf>
    <xf numFmtId="39" fontId="13" fillId="0" borderId="3" xfId="23" applyNumberFormat="1" applyFont="1" applyFill="1" applyBorder="1" applyAlignment="1">
      <alignment/>
    </xf>
    <xf numFmtId="39" fontId="13" fillId="0" borderId="3" xfId="0" applyNumberFormat="1" applyFont="1" applyFill="1" applyBorder="1" applyAlignment="1">
      <alignment/>
    </xf>
    <xf numFmtId="39" fontId="13" fillId="0" borderId="8" xfId="23" applyNumberFormat="1" applyFont="1" applyFill="1" applyBorder="1" applyAlignment="1">
      <alignment/>
    </xf>
    <xf numFmtId="39" fontId="13" fillId="0" borderId="2" xfId="23" applyNumberFormat="1" applyFont="1" applyFill="1" applyBorder="1" applyAlignment="1">
      <alignment/>
    </xf>
    <xf numFmtId="39" fontId="15" fillId="0" borderId="2" xfId="23" applyNumberFormat="1" applyFont="1" applyFill="1" applyBorder="1" applyAlignment="1">
      <alignment/>
    </xf>
    <xf numFmtId="39" fontId="13" fillId="0" borderId="3" xfId="23" applyNumberFormat="1" applyFont="1" applyFill="1" applyBorder="1" applyAlignment="1">
      <alignment horizontal="right"/>
    </xf>
    <xf numFmtId="39" fontId="13" fillId="0" borderId="3" xfId="23" applyNumberFormat="1" applyFont="1" applyFill="1" applyBorder="1" applyAlignment="1">
      <alignment/>
    </xf>
    <xf numFmtId="39" fontId="15" fillId="0" borderId="33" xfId="23" applyNumberFormat="1" applyFont="1" applyFill="1" applyBorder="1" applyAlignment="1">
      <alignment/>
    </xf>
    <xf numFmtId="39" fontId="13" fillId="0" borderId="34" xfId="23" applyNumberFormat="1" applyFont="1" applyFill="1" applyBorder="1" applyAlignment="1">
      <alignment vertical="center" wrapText="1"/>
    </xf>
    <xf numFmtId="39" fontId="15" fillId="0" borderId="35" xfId="23" applyNumberFormat="1" applyFont="1" applyFill="1" applyBorder="1" applyAlignment="1">
      <alignment vertical="center" wrapText="1"/>
    </xf>
    <xf numFmtId="39" fontId="13" fillId="0" borderId="36" xfId="23" applyNumberFormat="1" applyFont="1" applyFill="1" applyBorder="1" applyAlignment="1">
      <alignment vertical="center" wrapText="1"/>
    </xf>
    <xf numFmtId="39" fontId="15" fillId="0" borderId="29" xfId="23" applyNumberFormat="1" applyFont="1" applyFill="1" applyBorder="1" applyAlignment="1">
      <alignment/>
    </xf>
    <xf numFmtId="39" fontId="13" fillId="0" borderId="7" xfId="23" applyNumberFormat="1" applyFont="1" applyFill="1" applyBorder="1" applyAlignment="1">
      <alignment/>
    </xf>
    <xf numFmtId="39" fontId="15" fillId="0" borderId="3" xfId="23" applyNumberFormat="1" applyFont="1" applyFill="1" applyBorder="1" applyAlignment="1">
      <alignment/>
    </xf>
    <xf numFmtId="39" fontId="13" fillId="0" borderId="37" xfId="23" applyNumberFormat="1" applyFont="1" applyFill="1" applyBorder="1" applyAlignment="1">
      <alignment/>
    </xf>
    <xf numFmtId="39" fontId="13" fillId="0" borderId="38" xfId="23" applyNumberFormat="1" applyFont="1" applyFill="1" applyBorder="1" applyAlignment="1">
      <alignment/>
    </xf>
    <xf numFmtId="39" fontId="15" fillId="0" borderId="38" xfId="23" applyNumberFormat="1" applyFont="1" applyFill="1" applyBorder="1" applyAlignment="1">
      <alignment/>
    </xf>
    <xf numFmtId="39" fontId="13" fillId="0" borderId="3" xfId="23" applyNumberFormat="1" applyFont="1" applyFill="1" applyBorder="1" applyAlignment="1">
      <alignment/>
    </xf>
    <xf numFmtId="39" fontId="15" fillId="0" borderId="39" xfId="23" applyNumberFormat="1" applyFont="1" applyFill="1" applyBorder="1" applyAlignment="1">
      <alignment/>
    </xf>
    <xf numFmtId="39" fontId="15" fillId="0" borderId="3" xfId="23" applyNumberFormat="1" applyFont="1" applyFill="1" applyBorder="1" applyAlignment="1">
      <alignment horizontal="right"/>
    </xf>
    <xf numFmtId="39" fontId="15" fillId="0" borderId="21" xfId="23" applyNumberFormat="1" applyFont="1" applyFill="1" applyBorder="1" applyAlignment="1">
      <alignment/>
    </xf>
    <xf numFmtId="0" fontId="12" fillId="0" borderId="0" xfId="23" applyFont="1" applyFill="1" applyAlignment="1">
      <alignment horizontal="center"/>
    </xf>
    <xf numFmtId="0" fontId="41" fillId="0" borderId="0" xfId="23" applyFont="1" applyFill="1" applyAlignment="1">
      <alignment horizontal="center"/>
    </xf>
    <xf numFmtId="0" fontId="19" fillId="0" borderId="0" xfId="0" applyFont="1" applyFill="1" applyAlignment="1">
      <alignment/>
    </xf>
    <xf numFmtId="39" fontId="13" fillId="0" borderId="3" xfId="23" applyNumberFormat="1" applyFont="1" applyBorder="1" applyAlignment="1">
      <alignment/>
    </xf>
    <xf numFmtId="39" fontId="13" fillId="0" borderId="40" xfId="23" applyNumberFormat="1" applyFont="1" applyBorder="1" applyAlignment="1">
      <alignment/>
    </xf>
    <xf numFmtId="39" fontId="13" fillId="0" borderId="20" xfId="23" applyNumberFormat="1" applyFont="1" applyBorder="1" applyAlignment="1">
      <alignment/>
    </xf>
    <xf numFmtId="39" fontId="15" fillId="0" borderId="20" xfId="23" applyNumberFormat="1" applyFont="1" applyBorder="1" applyAlignment="1">
      <alignment/>
    </xf>
    <xf numFmtId="39" fontId="15" fillId="0" borderId="41" xfId="23" applyNumberFormat="1" applyFont="1" applyBorder="1" applyAlignment="1">
      <alignment/>
    </xf>
    <xf numFmtId="39" fontId="15" fillId="0" borderId="3" xfId="23" applyNumberFormat="1" applyFont="1" applyBorder="1" applyAlignment="1">
      <alignment/>
    </xf>
    <xf numFmtId="0" fontId="0" fillId="0" borderId="16" xfId="0" applyBorder="1" applyAlignment="1">
      <alignment/>
    </xf>
    <xf numFmtId="0" fontId="13" fillId="0" borderId="42" xfId="23" applyFont="1" applyBorder="1" applyAlignment="1">
      <alignment/>
    </xf>
    <xf numFmtId="0" fontId="0" fillId="0" borderId="6" xfId="0" applyBorder="1" applyAlignment="1">
      <alignment/>
    </xf>
    <xf numFmtId="0" fontId="13" fillId="0" borderId="19" xfId="23" applyFont="1" applyBorder="1" applyAlignment="1">
      <alignment/>
    </xf>
    <xf numFmtId="0" fontId="4" fillId="0" borderId="19" xfId="23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9" fillId="0" borderId="0" xfId="23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15" fillId="0" borderId="0" xfId="23" applyNumberFormat="1" applyFont="1" applyFill="1" applyBorder="1" applyAlignment="1">
      <alignment horizontal="center"/>
    </xf>
    <xf numFmtId="39" fontId="13" fillId="0" borderId="3" xfId="23" applyNumberFormat="1" applyFont="1" applyFill="1" applyBorder="1" applyAlignment="1">
      <alignment/>
    </xf>
    <xf numFmtId="39" fontId="0" fillId="0" borderId="3" xfId="0" applyNumberFormat="1" applyBorder="1" applyAlignment="1">
      <alignment/>
    </xf>
    <xf numFmtId="39" fontId="13" fillId="0" borderId="21" xfId="23" applyNumberFormat="1" applyFont="1" applyFill="1" applyBorder="1" applyAlignment="1">
      <alignment/>
    </xf>
    <xf numFmtId="39" fontId="13" fillId="0" borderId="4" xfId="23" applyNumberFormat="1" applyFont="1" applyFill="1" applyBorder="1" applyAlignment="1">
      <alignment/>
    </xf>
    <xf numFmtId="39" fontId="15" fillId="0" borderId="3" xfId="23" applyNumberFormat="1" applyFont="1" applyFill="1" applyBorder="1" applyAlignment="1">
      <alignment/>
    </xf>
    <xf numFmtId="39" fontId="13" fillId="0" borderId="4" xfId="0" applyNumberFormat="1" applyFont="1" applyFill="1" applyBorder="1" applyAlignment="1">
      <alignment/>
    </xf>
    <xf numFmtId="39" fontId="13" fillId="0" borderId="21" xfId="0" applyNumberFormat="1" applyFont="1" applyFill="1" applyBorder="1" applyAlignment="1">
      <alignment/>
    </xf>
    <xf numFmtId="0" fontId="44" fillId="0" borderId="0" xfId="23" applyFont="1" applyFill="1" applyBorder="1" applyAlignment="1">
      <alignment/>
    </xf>
    <xf numFmtId="0" fontId="37" fillId="0" borderId="0" xfId="23" applyFont="1" applyFill="1" applyBorder="1" applyAlignment="1">
      <alignment/>
    </xf>
    <xf numFmtId="0" fontId="38" fillId="0" borderId="0" xfId="23" applyFont="1" applyFill="1" applyBorder="1" applyAlignment="1">
      <alignment/>
    </xf>
    <xf numFmtId="39" fontId="15" fillId="0" borderId="3" xfId="0" applyNumberFormat="1" applyFont="1" applyFill="1" applyBorder="1" applyAlignment="1">
      <alignment/>
    </xf>
    <xf numFmtId="0" fontId="14" fillId="0" borderId="0" xfId="23" applyFont="1" applyFill="1" applyAlignment="1">
      <alignment horizontal="center"/>
    </xf>
    <xf numFmtId="0" fontId="14" fillId="0" borderId="0" xfId="23" applyFont="1" applyFill="1" applyAlignment="1">
      <alignment/>
    </xf>
    <xf numFmtId="4" fontId="13" fillId="0" borderId="0" xfId="23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0" xfId="23" applyFont="1" applyFill="1" applyBorder="1" applyAlignment="1">
      <alignment/>
    </xf>
    <xf numFmtId="4" fontId="15" fillId="0" borderId="44" xfId="23" applyNumberFormat="1" applyFont="1" applyFill="1" applyBorder="1" applyAlignment="1">
      <alignment/>
    </xf>
    <xf numFmtId="4" fontId="15" fillId="0" borderId="44" xfId="0" applyNumberFormat="1" applyFont="1" applyFill="1" applyBorder="1" applyAlignment="1">
      <alignment/>
    </xf>
    <xf numFmtId="0" fontId="40" fillId="0" borderId="0" xfId="23" applyFont="1" applyFill="1" applyBorder="1" applyAlignment="1">
      <alignment horizontal="center"/>
    </xf>
    <xf numFmtId="39" fontId="0" fillId="0" borderId="0" xfId="0" applyNumberFormat="1" applyAlignment="1">
      <alignment/>
    </xf>
    <xf numFmtId="205" fontId="15" fillId="0" borderId="44" xfId="0" applyNumberFormat="1" applyFont="1" applyFill="1" applyBorder="1" applyAlignment="1">
      <alignment horizontal="center" vertical="center"/>
    </xf>
    <xf numFmtId="0" fontId="42" fillId="0" borderId="0" xfId="23" applyFont="1" applyBorder="1" applyAlignment="1">
      <alignment/>
    </xf>
    <xf numFmtId="0" fontId="45" fillId="0" borderId="0" xfId="23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7" fillId="0" borderId="0" xfId="0" applyFont="1" applyAlignment="1">
      <alignment/>
    </xf>
    <xf numFmtId="0" fontId="29" fillId="0" borderId="0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19" fillId="0" borderId="19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29" fillId="0" borderId="0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37" fillId="0" borderId="3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25" fillId="0" borderId="0" xfId="0" applyFont="1" applyBorder="1" applyAlignment="1">
      <alignment/>
    </xf>
    <xf numFmtId="2" fontId="0" fillId="0" borderId="21" xfId="0" applyNumberFormat="1" applyBorder="1" applyAlignment="1">
      <alignment/>
    </xf>
    <xf numFmtId="0" fontId="38" fillId="0" borderId="3" xfId="0" applyFont="1" applyBorder="1" applyAlignment="1">
      <alignment/>
    </xf>
    <xf numFmtId="39" fontId="38" fillId="0" borderId="3" xfId="0" applyNumberFormat="1" applyFont="1" applyBorder="1" applyAlignment="1">
      <alignment/>
    </xf>
    <xf numFmtId="39" fontId="47" fillId="0" borderId="45" xfId="0" applyNumberFormat="1" applyFont="1" applyBorder="1" applyAlignment="1">
      <alignment/>
    </xf>
    <xf numFmtId="39" fontId="47" fillId="0" borderId="3" xfId="0" applyNumberFormat="1" applyFont="1" applyBorder="1" applyAlignment="1">
      <alignment/>
    </xf>
    <xf numFmtId="39" fontId="47" fillId="0" borderId="40" xfId="0" applyNumberFormat="1" applyFont="1" applyBorder="1" applyAlignment="1">
      <alignment/>
    </xf>
    <xf numFmtId="39" fontId="38" fillId="0" borderId="4" xfId="0" applyNumberFormat="1" applyFont="1" applyBorder="1" applyAlignment="1">
      <alignment/>
    </xf>
    <xf numFmtId="4" fontId="36" fillId="0" borderId="5" xfId="23" applyNumberFormat="1" applyFont="1" applyFill="1" applyBorder="1" applyAlignment="1">
      <alignment horizontal="center"/>
    </xf>
    <xf numFmtId="1" fontId="36" fillId="0" borderId="5" xfId="23" applyNumberFormat="1" applyFont="1" applyFill="1" applyBorder="1" applyAlignment="1">
      <alignment horizontal="center"/>
    </xf>
    <xf numFmtId="0" fontId="36" fillId="0" borderId="5" xfId="23" applyFont="1" applyFill="1" applyBorder="1" applyAlignment="1">
      <alignment horizontal="center"/>
    </xf>
    <xf numFmtId="39" fontId="15" fillId="0" borderId="0" xfId="23" applyNumberFormat="1" applyFont="1" applyBorder="1" applyAlignment="1">
      <alignment/>
    </xf>
    <xf numFmtId="4" fontId="13" fillId="0" borderId="4" xfId="23" applyNumberFormat="1" applyFont="1" applyFill="1" applyBorder="1" applyAlignment="1">
      <alignment/>
    </xf>
    <xf numFmtId="39" fontId="37" fillId="0" borderId="3" xfId="23" applyNumberFormat="1" applyFont="1" applyFill="1" applyBorder="1" applyAlignment="1">
      <alignment/>
    </xf>
    <xf numFmtId="39" fontId="37" fillId="0" borderId="3" xfId="0" applyNumberFormat="1" applyFont="1" applyFill="1" applyBorder="1" applyAlignment="1">
      <alignment/>
    </xf>
    <xf numFmtId="39" fontId="37" fillId="0" borderId="6" xfId="0" applyNumberFormat="1" applyFont="1" applyFill="1" applyBorder="1" applyAlignment="1">
      <alignment/>
    </xf>
    <xf numFmtId="4" fontId="37" fillId="0" borderId="21" xfId="23" applyNumberFormat="1" applyFont="1" applyFill="1" applyBorder="1" applyAlignment="1">
      <alignment/>
    </xf>
    <xf numFmtId="0" fontId="38" fillId="0" borderId="21" xfId="0" applyFont="1" applyFill="1" applyBorder="1" applyAlignment="1">
      <alignment/>
    </xf>
    <xf numFmtId="4" fontId="27" fillId="0" borderId="46" xfId="23" applyNumberFormat="1" applyFont="1" applyFill="1" applyBorder="1" applyAlignment="1">
      <alignment horizontal="center"/>
    </xf>
    <xf numFmtId="4" fontId="27" fillId="0" borderId="44" xfId="23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9" fontId="16" fillId="0" borderId="4" xfId="0" applyNumberFormat="1" applyFont="1" applyBorder="1" applyAlignment="1">
      <alignment/>
    </xf>
    <xf numFmtId="39" fontId="0" fillId="0" borderId="4" xfId="0" applyNumberFormat="1" applyBorder="1" applyAlignment="1">
      <alignment/>
    </xf>
    <xf numFmtId="39" fontId="36" fillId="0" borderId="3" xfId="23" applyNumberFormat="1" applyFont="1" applyFill="1" applyBorder="1" applyAlignment="1">
      <alignment horizontal="center"/>
    </xf>
    <xf numFmtId="39" fontId="38" fillId="0" borderId="21" xfId="0" applyNumberFormat="1" applyFont="1" applyBorder="1" applyAlignment="1">
      <alignment/>
    </xf>
    <xf numFmtId="39" fontId="36" fillId="0" borderId="4" xfId="23" applyNumberFormat="1" applyFont="1" applyFill="1" applyBorder="1" applyAlignment="1">
      <alignment horizontal="center"/>
    </xf>
    <xf numFmtId="39" fontId="36" fillId="0" borderId="21" xfId="2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32" xfId="0" applyBorder="1" applyAlignment="1">
      <alignment/>
    </xf>
    <xf numFmtId="4" fontId="15" fillId="0" borderId="0" xfId="23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9" fillId="0" borderId="30" xfId="0" applyFont="1" applyBorder="1" applyAlignment="1">
      <alignment/>
    </xf>
    <xf numFmtId="4" fontId="0" fillId="0" borderId="30" xfId="0" applyNumberFormat="1" applyBorder="1" applyAlignment="1">
      <alignment/>
    </xf>
    <xf numFmtId="0" fontId="45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39" fontId="13" fillId="0" borderId="0" xfId="23" applyNumberFormat="1" applyFont="1" applyFill="1" applyBorder="1" applyAlignment="1">
      <alignment/>
    </xf>
    <xf numFmtId="39" fontId="15" fillId="0" borderId="4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5" fillId="0" borderId="0" xfId="23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37" fillId="0" borderId="0" xfId="23" applyFont="1" applyFill="1" applyBorder="1" applyAlignment="1">
      <alignment/>
    </xf>
    <xf numFmtId="0" fontId="29" fillId="0" borderId="0" xfId="23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7" fillId="0" borderId="0" xfId="23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/>
    </xf>
    <xf numFmtId="2" fontId="15" fillId="0" borderId="6" xfId="23" applyNumberFormat="1" applyFont="1" applyFill="1" applyBorder="1" applyAlignment="1">
      <alignment/>
    </xf>
    <xf numFmtId="4" fontId="6" fillId="0" borderId="0" xfId="23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9" fontId="38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left"/>
    </xf>
    <xf numFmtId="0" fontId="36" fillId="0" borderId="47" xfId="23" applyFont="1" applyFill="1" applyBorder="1" applyAlignment="1">
      <alignment horizontal="center"/>
    </xf>
    <xf numFmtId="4" fontId="23" fillId="0" borderId="0" xfId="0" applyNumberFormat="1" applyFont="1" applyBorder="1" applyAlignment="1">
      <alignment/>
    </xf>
    <xf numFmtId="39" fontId="15" fillId="0" borderId="19" xfId="23" applyNumberFormat="1" applyFont="1" applyFill="1" applyBorder="1" applyAlignment="1">
      <alignment/>
    </xf>
    <xf numFmtId="39" fontId="15" fillId="0" borderId="44" xfId="23" applyNumberFormat="1" applyFont="1" applyFill="1" applyBorder="1" applyAlignment="1">
      <alignment/>
    </xf>
    <xf numFmtId="39" fontId="13" fillId="0" borderId="19" xfId="23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29" fillId="0" borderId="0" xfId="23" applyFont="1" applyFill="1" applyBorder="1" applyAlignment="1">
      <alignment horizontal="left"/>
    </xf>
    <xf numFmtId="0" fontId="42" fillId="0" borderId="6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39" fontId="15" fillId="0" borderId="21" xfId="23" applyNumberFormat="1" applyFont="1" applyFill="1" applyBorder="1" applyAlignment="1">
      <alignment/>
    </xf>
    <xf numFmtId="0" fontId="13" fillId="0" borderId="16" xfId="23" applyFont="1" applyBorder="1" applyAlignment="1">
      <alignment/>
    </xf>
    <xf numFmtId="0" fontId="13" fillId="0" borderId="24" xfId="23" applyFont="1" applyBorder="1" applyAlignment="1">
      <alignment/>
    </xf>
    <xf numFmtId="0" fontId="13" fillId="0" borderId="32" xfId="23" applyFont="1" applyBorder="1" applyAlignment="1">
      <alignment/>
    </xf>
    <xf numFmtId="0" fontId="13" fillId="0" borderId="6" xfId="23" applyFont="1" applyBorder="1" applyAlignment="1">
      <alignment/>
    </xf>
    <xf numFmtId="0" fontId="13" fillId="0" borderId="19" xfId="23" applyFont="1" applyFill="1" applyBorder="1" applyAlignment="1">
      <alignment/>
    </xf>
    <xf numFmtId="0" fontId="13" fillId="0" borderId="18" xfId="23" applyFont="1" applyBorder="1" applyAlignment="1">
      <alignment/>
    </xf>
    <xf numFmtId="0" fontId="13" fillId="0" borderId="30" xfId="23" applyFont="1" applyBorder="1" applyAlignment="1">
      <alignment/>
    </xf>
    <xf numFmtId="0" fontId="13" fillId="0" borderId="31" xfId="23" applyFont="1" applyBorder="1" applyAlignment="1">
      <alignment/>
    </xf>
    <xf numFmtId="0" fontId="14" fillId="0" borderId="6" xfId="23" applyFont="1" applyFill="1" applyBorder="1" applyAlignment="1">
      <alignment/>
    </xf>
    <xf numFmtId="0" fontId="0" fillId="0" borderId="19" xfId="0" applyFill="1" applyBorder="1" applyAlignment="1">
      <alignment/>
    </xf>
    <xf numFmtId="0" fontId="29" fillId="0" borderId="6" xfId="23" applyFont="1" applyFill="1" applyBorder="1" applyAlignment="1">
      <alignment/>
    </xf>
    <xf numFmtId="0" fontId="29" fillId="0" borderId="19" xfId="23" applyFont="1" applyFill="1" applyBorder="1" applyAlignment="1">
      <alignment horizontal="left"/>
    </xf>
    <xf numFmtId="0" fontId="38" fillId="0" borderId="6" xfId="0" applyFont="1" applyFill="1" applyBorder="1" applyAlignment="1">
      <alignment/>
    </xf>
    <xf numFmtId="0" fontId="37" fillId="0" borderId="19" xfId="0" applyFont="1" applyFill="1" applyBorder="1" applyAlignment="1">
      <alignment horizontal="left"/>
    </xf>
    <xf numFmtId="0" fontId="19" fillId="0" borderId="18" xfId="23" applyFont="1" applyFill="1" applyBorder="1" applyAlignment="1">
      <alignment/>
    </xf>
    <xf numFmtId="0" fontId="37" fillId="0" borderId="30" xfId="0" applyFont="1" applyFill="1" applyBorder="1" applyAlignment="1">
      <alignment horizontal="left"/>
    </xf>
    <xf numFmtId="0" fontId="37" fillId="0" borderId="31" xfId="0" applyFont="1" applyFill="1" applyBorder="1" applyAlignment="1">
      <alignment horizontal="left"/>
    </xf>
    <xf numFmtId="0" fontId="15" fillId="0" borderId="6" xfId="23" applyFont="1" applyFill="1" applyBorder="1" applyAlignment="1">
      <alignment/>
    </xf>
    <xf numFmtId="0" fontId="9" fillId="0" borderId="6" xfId="23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4" fontId="13" fillId="0" borderId="30" xfId="23" applyNumberFormat="1" applyFont="1" applyFill="1" applyBorder="1" applyAlignment="1">
      <alignment/>
    </xf>
    <xf numFmtId="0" fontId="13" fillId="0" borderId="31" xfId="23" applyFont="1" applyFill="1" applyBorder="1" applyAlignment="1">
      <alignment/>
    </xf>
    <xf numFmtId="0" fontId="4" fillId="0" borderId="19" xfId="23" applyFont="1" applyFill="1" applyBorder="1" applyAlignment="1">
      <alignment/>
    </xf>
    <xf numFmtId="0" fontId="19" fillId="0" borderId="30" xfId="23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18" xfId="0" applyFont="1" applyBorder="1" applyAlignment="1">
      <alignment/>
    </xf>
    <xf numFmtId="0" fontId="37" fillId="0" borderId="30" xfId="0" applyFont="1" applyFill="1" applyBorder="1" applyAlignment="1">
      <alignment/>
    </xf>
    <xf numFmtId="0" fontId="37" fillId="0" borderId="30" xfId="23" applyFont="1" applyFill="1" applyBorder="1" applyAlignment="1">
      <alignment/>
    </xf>
    <xf numFmtId="0" fontId="37" fillId="0" borderId="30" xfId="23" applyFont="1" applyFill="1" applyBorder="1" applyAlignment="1">
      <alignment horizontal="center"/>
    </xf>
    <xf numFmtId="4" fontId="37" fillId="0" borderId="30" xfId="0" applyNumberFormat="1" applyFont="1" applyFill="1" applyBorder="1" applyAlignment="1">
      <alignment/>
    </xf>
    <xf numFmtId="0" fontId="37" fillId="0" borderId="31" xfId="0" applyFont="1" applyFill="1" applyBorder="1" applyAlignment="1">
      <alignment/>
    </xf>
    <xf numFmtId="0" fontId="19" fillId="0" borderId="6" xfId="0" applyFont="1" applyBorder="1" applyAlignment="1">
      <alignment/>
    </xf>
    <xf numFmtId="0" fontId="19" fillId="0" borderId="0" xfId="23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Border="1" applyAlignment="1">
      <alignment/>
    </xf>
    <xf numFmtId="4" fontId="28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4" fontId="19" fillId="0" borderId="0" xfId="23" applyNumberFormat="1" applyFont="1" applyFill="1" applyAlignment="1">
      <alignment horizontal="left"/>
    </xf>
    <xf numFmtId="0" fontId="19" fillId="0" borderId="6" xfId="2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19" fillId="0" borderId="0" xfId="23" applyNumberFormat="1" applyFont="1" applyFill="1" applyBorder="1" applyAlignment="1">
      <alignment/>
    </xf>
    <xf numFmtId="0" fontId="19" fillId="0" borderId="19" xfId="23" applyFont="1" applyFill="1" applyBorder="1" applyAlignment="1">
      <alignment/>
    </xf>
    <xf numFmtId="39" fontId="15" fillId="0" borderId="45" xfId="23" applyNumberFormat="1" applyFont="1" applyFill="1" applyBorder="1" applyAlignment="1">
      <alignment/>
    </xf>
    <xf numFmtId="0" fontId="52" fillId="0" borderId="19" xfId="23" applyFont="1" applyFill="1" applyBorder="1" applyAlignment="1">
      <alignment/>
    </xf>
    <xf numFmtId="39" fontId="29" fillId="0" borderId="4" xfId="23" applyNumberFormat="1" applyFont="1" applyFill="1" applyBorder="1" applyAlignment="1">
      <alignment/>
    </xf>
    <xf numFmtId="39" fontId="38" fillId="0" borderId="3" xfId="23" applyNumberFormat="1" applyFont="1" applyFill="1" applyBorder="1" applyAlignment="1">
      <alignment/>
    </xf>
    <xf numFmtId="39" fontId="38" fillId="0" borderId="3" xfId="0" applyNumberFormat="1" applyFont="1" applyFill="1" applyBorder="1" applyAlignment="1">
      <alignment/>
    </xf>
    <xf numFmtId="39" fontId="38" fillId="0" borderId="6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39" fontId="4" fillId="0" borderId="0" xfId="23" applyNumberFormat="1" applyFont="1" applyFill="1" applyAlignment="1">
      <alignment/>
    </xf>
    <xf numFmtId="39" fontId="5" fillId="0" borderId="0" xfId="23" applyNumberFormat="1" applyFont="1" applyFill="1" applyAlignment="1">
      <alignment/>
    </xf>
    <xf numFmtId="0" fontId="19" fillId="0" borderId="0" xfId="23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4" fontId="19" fillId="0" borderId="30" xfId="23" applyNumberFormat="1" applyFont="1" applyFill="1" applyBorder="1" applyAlignment="1">
      <alignment/>
    </xf>
    <xf numFmtId="0" fontId="19" fillId="0" borderId="31" xfId="23" applyFont="1" applyFill="1" applyBorder="1" applyAlignment="1">
      <alignment/>
    </xf>
    <xf numFmtId="0" fontId="27" fillId="0" borderId="44" xfId="23" applyFont="1" applyFill="1" applyBorder="1" applyAlignment="1">
      <alignment/>
    </xf>
    <xf numFmtId="0" fontId="25" fillId="0" borderId="44" xfId="23" applyFont="1" applyFill="1" applyBorder="1" applyAlignment="1">
      <alignment/>
    </xf>
    <xf numFmtId="4" fontId="13" fillId="0" borderId="44" xfId="23" applyNumberFormat="1" applyFont="1" applyFill="1" applyBorder="1" applyAlignment="1">
      <alignment/>
    </xf>
    <xf numFmtId="214" fontId="13" fillId="0" borderId="3" xfId="23" applyNumberFormat="1" applyFont="1" applyFill="1" applyBorder="1" applyAlignment="1">
      <alignment/>
    </xf>
    <xf numFmtId="179" fontId="38" fillId="0" borderId="3" xfId="0" applyNumberFormat="1" applyFont="1" applyBorder="1" applyAlignment="1">
      <alignment/>
    </xf>
    <xf numFmtId="179" fontId="47" fillId="0" borderId="45" xfId="0" applyNumberFormat="1" applyFont="1" applyBorder="1" applyAlignment="1">
      <alignment/>
    </xf>
    <xf numFmtId="179" fontId="47" fillId="0" borderId="4" xfId="0" applyNumberFormat="1" applyFont="1" applyBorder="1" applyAlignment="1">
      <alignment/>
    </xf>
    <xf numFmtId="194" fontId="13" fillId="0" borderId="0" xfId="23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" fontId="13" fillId="0" borderId="7" xfId="23" applyNumberFormat="1" applyFont="1" applyFill="1" applyBorder="1" applyAlignment="1">
      <alignment/>
    </xf>
    <xf numFmtId="194" fontId="15" fillId="0" borderId="11" xfId="23" applyNumberFormat="1" applyFont="1" applyFill="1" applyBorder="1" applyAlignment="1">
      <alignment vertical="center" wrapText="1"/>
    </xf>
    <xf numFmtId="194" fontId="15" fillId="0" borderId="11" xfId="23" applyNumberFormat="1" applyFont="1" applyFill="1" applyBorder="1" applyAlignment="1">
      <alignment/>
    </xf>
    <xf numFmtId="3" fontId="13" fillId="0" borderId="8" xfId="23" applyNumberFormat="1" applyFont="1" applyFill="1" applyBorder="1" applyAlignment="1">
      <alignment horizontal="center"/>
    </xf>
    <xf numFmtId="194" fontId="15" fillId="0" borderId="13" xfId="23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214" fontId="15" fillId="0" borderId="0" xfId="0" applyNumberFormat="1" applyFont="1" applyFill="1" applyBorder="1" applyAlignment="1">
      <alignment/>
    </xf>
    <xf numFmtId="214" fontId="15" fillId="0" borderId="0" xfId="0" applyNumberFormat="1" applyFont="1" applyFill="1" applyAlignment="1">
      <alignment/>
    </xf>
    <xf numFmtId="214" fontId="15" fillId="0" borderId="48" xfId="0" applyNumberFormat="1" applyFont="1" applyFill="1" applyBorder="1" applyAlignment="1">
      <alignment/>
    </xf>
    <xf numFmtId="214" fontId="13" fillId="0" borderId="3" xfId="0" applyNumberFormat="1" applyFont="1" applyFill="1" applyBorder="1" applyAlignment="1">
      <alignment/>
    </xf>
    <xf numFmtId="4" fontId="13" fillId="0" borderId="29" xfId="23" applyNumberFormat="1" applyFont="1" applyFill="1" applyBorder="1" applyAlignment="1">
      <alignment/>
    </xf>
    <xf numFmtId="4" fontId="13" fillId="0" borderId="43" xfId="23" applyNumberFormat="1" applyFont="1" applyFill="1" applyBorder="1" applyAlignment="1">
      <alignment/>
    </xf>
    <xf numFmtId="4" fontId="13" fillId="0" borderId="49" xfId="23" applyNumberFormat="1" applyFont="1" applyFill="1" applyBorder="1" applyAlignment="1">
      <alignment/>
    </xf>
    <xf numFmtId="194" fontId="13" fillId="0" borderId="50" xfId="23" applyNumberFormat="1" applyFont="1" applyFill="1" applyBorder="1" applyAlignment="1">
      <alignment/>
    </xf>
    <xf numFmtId="194" fontId="13" fillId="0" borderId="51" xfId="23" applyNumberFormat="1" applyFont="1" applyFill="1" applyBorder="1" applyAlignment="1">
      <alignment/>
    </xf>
    <xf numFmtId="194" fontId="13" fillId="0" borderId="49" xfId="23" applyNumberFormat="1" applyFont="1" applyFill="1" applyBorder="1" applyAlignment="1">
      <alignment/>
    </xf>
    <xf numFmtId="194" fontId="13" fillId="0" borderId="30" xfId="23" applyNumberFormat="1" applyFont="1" applyFill="1" applyBorder="1" applyAlignment="1">
      <alignment/>
    </xf>
    <xf numFmtId="4" fontId="15" fillId="0" borderId="7" xfId="23" applyNumberFormat="1" applyFont="1" applyFill="1" applyBorder="1" applyAlignment="1">
      <alignment/>
    </xf>
    <xf numFmtId="0" fontId="37" fillId="0" borderId="0" xfId="23" applyFont="1" applyFill="1" applyBorder="1" applyAlignment="1">
      <alignment horizontal="left"/>
    </xf>
    <xf numFmtId="39" fontId="29" fillId="0" borderId="3" xfId="23" applyNumberFormat="1" applyFont="1" applyFill="1" applyBorder="1" applyAlignment="1">
      <alignment/>
    </xf>
    <xf numFmtId="49" fontId="47" fillId="0" borderId="45" xfId="0" applyNumberFormat="1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Fill="1" applyBorder="1" applyAlignment="1">
      <alignment/>
    </xf>
    <xf numFmtId="39" fontId="16" fillId="0" borderId="3" xfId="0" applyNumberFormat="1" applyFont="1" applyFill="1" applyBorder="1" applyAlignment="1">
      <alignment horizontal="center"/>
    </xf>
    <xf numFmtId="39" fontId="36" fillId="0" borderId="21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27" fillId="0" borderId="6" xfId="23" applyFont="1" applyFill="1" applyBorder="1" applyAlignment="1">
      <alignment/>
    </xf>
    <xf numFmtId="4" fontId="15" fillId="0" borderId="25" xfId="23" applyNumberFormat="1" applyFont="1" applyFill="1" applyBorder="1" applyAlignment="1">
      <alignment horizontal="center"/>
    </xf>
    <xf numFmtId="4" fontId="13" fillId="0" borderId="25" xfId="23" applyNumberFormat="1" applyFont="1" applyFill="1" applyBorder="1" applyAlignment="1">
      <alignment/>
    </xf>
    <xf numFmtId="4" fontId="15" fillId="0" borderId="36" xfId="23" applyNumberFormat="1" applyFont="1" applyFill="1" applyBorder="1" applyAlignment="1">
      <alignment horizontal="center"/>
    </xf>
    <xf numFmtId="39" fontId="38" fillId="0" borderId="52" xfId="0" applyNumberFormat="1" applyFont="1" applyBorder="1" applyAlignment="1">
      <alignment/>
    </xf>
    <xf numFmtId="39" fontId="47" fillId="0" borderId="36" xfId="0" applyNumberFormat="1" applyFont="1" applyBorder="1" applyAlignment="1">
      <alignment/>
    </xf>
    <xf numFmtId="39" fontId="38" fillId="0" borderId="25" xfId="0" applyNumberFormat="1" applyFont="1" applyBorder="1" applyAlignment="1">
      <alignment/>
    </xf>
    <xf numFmtId="39" fontId="38" fillId="0" borderId="53" xfId="0" applyNumberFormat="1" applyFont="1" applyBorder="1" applyAlignment="1">
      <alignment/>
    </xf>
    <xf numFmtId="39" fontId="47" fillId="0" borderId="0" xfId="0" applyNumberFormat="1" applyFont="1" applyBorder="1" applyAlignment="1">
      <alignment/>
    </xf>
    <xf numFmtId="39" fontId="47" fillId="0" borderId="52" xfId="0" applyNumberFormat="1" applyFont="1" applyBorder="1" applyAlignment="1">
      <alignment/>
    </xf>
    <xf numFmtId="39" fontId="47" fillId="0" borderId="54" xfId="0" applyNumberFormat="1" applyFont="1" applyBorder="1" applyAlignment="1">
      <alignment/>
    </xf>
    <xf numFmtId="0" fontId="25" fillId="0" borderId="31" xfId="23" applyFont="1" applyFill="1" applyBorder="1" applyAlignment="1">
      <alignment/>
    </xf>
    <xf numFmtId="0" fontId="25" fillId="0" borderId="18" xfId="23" applyFont="1" applyFill="1" applyBorder="1" applyAlignment="1">
      <alignment/>
    </xf>
    <xf numFmtId="4" fontId="15" fillId="0" borderId="22" xfId="23" applyNumberFormat="1" applyFont="1" applyFill="1" applyBorder="1" applyAlignment="1">
      <alignment/>
    </xf>
    <xf numFmtId="4" fontId="16" fillId="0" borderId="55" xfId="23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39" fontId="15" fillId="0" borderId="15" xfId="23" applyNumberFormat="1" applyFont="1" applyFill="1" applyBorder="1" applyAlignment="1">
      <alignment vertical="center" wrapText="1"/>
    </xf>
    <xf numFmtId="4" fontId="16" fillId="0" borderId="56" xfId="23" applyNumberFormat="1" applyFont="1" applyFill="1" applyBorder="1" applyAlignment="1">
      <alignment horizontal="center" vertical="center" wrapText="1"/>
    </xf>
    <xf numFmtId="4" fontId="16" fillId="0" borderId="8" xfId="23" applyNumberFormat="1" applyFont="1" applyFill="1" applyBorder="1" applyAlignment="1">
      <alignment horizontal="center" vertical="center" wrapText="1"/>
    </xf>
    <xf numFmtId="0" fontId="16" fillId="0" borderId="7" xfId="23" applyFont="1" applyFill="1" applyBorder="1" applyAlignment="1">
      <alignment horizontal="center" vertical="center" wrapText="1"/>
    </xf>
    <xf numFmtId="39" fontId="15" fillId="0" borderId="13" xfId="23" applyNumberFormat="1" applyFont="1" applyFill="1" applyBorder="1" applyAlignment="1">
      <alignment vertical="center" wrapText="1"/>
    </xf>
    <xf numFmtId="39" fontId="15" fillId="0" borderId="8" xfId="23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17" xfId="23" applyFont="1" applyFill="1" applyBorder="1" applyAlignment="1">
      <alignment horizontal="center" vertical="center" wrapText="1"/>
    </xf>
    <xf numFmtId="0" fontId="16" fillId="0" borderId="57" xfId="23" applyFont="1" applyFill="1" applyBorder="1" applyAlignment="1">
      <alignment horizontal="center" vertical="center" wrapText="1"/>
    </xf>
    <xf numFmtId="0" fontId="16" fillId="0" borderId="6" xfId="23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4" fontId="15" fillId="0" borderId="20" xfId="23" applyNumberFormat="1" applyFont="1" applyFill="1" applyBorder="1" applyAlignment="1">
      <alignment horizontal="center" vertical="center" wrapText="1"/>
    </xf>
    <xf numFmtId="4" fontId="15" fillId="0" borderId="22" xfId="23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15" fillId="0" borderId="3" xfId="23" applyNumberFormat="1" applyFont="1" applyFill="1" applyBorder="1" applyAlignment="1">
      <alignment horizontal="center" vertical="center" wrapText="1"/>
    </xf>
    <xf numFmtId="4" fontId="15" fillId="0" borderId="23" xfId="23" applyNumberFormat="1" applyFont="1" applyFill="1" applyBorder="1" applyAlignment="1">
      <alignment horizontal="center" vertical="center" wrapText="1"/>
    </xf>
    <xf numFmtId="4" fontId="15" fillId="0" borderId="19" xfId="23" applyNumberFormat="1" applyFont="1" applyFill="1" applyBorder="1" applyAlignment="1">
      <alignment horizontal="center" vertical="center" wrapText="1"/>
    </xf>
    <xf numFmtId="4" fontId="15" fillId="0" borderId="23" xfId="23" applyNumberFormat="1" applyFont="1" applyFill="1" applyBorder="1" applyAlignment="1">
      <alignment horizontal="center" vertical="center" wrapText="1"/>
    </xf>
    <xf numFmtId="0" fontId="13" fillId="0" borderId="0" xfId="23" applyFont="1" applyFill="1" applyAlignment="1">
      <alignment/>
    </xf>
    <xf numFmtId="0" fontId="13" fillId="0" borderId="0" xfId="23" applyFont="1" applyFill="1" applyBorder="1" applyAlignment="1">
      <alignment/>
    </xf>
    <xf numFmtId="39" fontId="4" fillId="0" borderId="3" xfId="23" applyNumberFormat="1" applyFont="1" applyFill="1" applyBorder="1" applyAlignment="1">
      <alignment/>
    </xf>
    <xf numFmtId="4" fontId="5" fillId="0" borderId="20" xfId="23" applyNumberFormat="1" applyFont="1" applyFill="1" applyBorder="1" applyAlignment="1">
      <alignment horizontal="center" vertical="center" wrapText="1"/>
    </xf>
    <xf numFmtId="4" fontId="5" fillId="0" borderId="22" xfId="23" applyNumberFormat="1" applyFont="1" applyFill="1" applyBorder="1" applyAlignment="1">
      <alignment horizontal="center" vertical="center" wrapText="1"/>
    </xf>
    <xf numFmtId="4" fontId="5" fillId="0" borderId="3" xfId="23" applyNumberFormat="1" applyFont="1" applyFill="1" applyBorder="1" applyAlignment="1">
      <alignment/>
    </xf>
    <xf numFmtId="4" fontId="5" fillId="0" borderId="0" xfId="23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9" fontId="4" fillId="0" borderId="19" xfId="23" applyNumberFormat="1" applyFont="1" applyFill="1" applyBorder="1" applyAlignment="1">
      <alignment/>
    </xf>
    <xf numFmtId="39" fontId="4" fillId="0" borderId="3" xfId="0" applyNumberFormat="1" applyFont="1" applyFill="1" applyBorder="1" applyAlignment="1">
      <alignment/>
    </xf>
    <xf numFmtId="0" fontId="4" fillId="0" borderId="0" xfId="23" applyFont="1" applyFill="1" applyAlignment="1">
      <alignment/>
    </xf>
    <xf numFmtId="0" fontId="5" fillId="0" borderId="0" xfId="23" applyFont="1" applyFill="1" applyBorder="1" applyAlignment="1">
      <alignment/>
    </xf>
    <xf numFmtId="39" fontId="5" fillId="0" borderId="3" xfId="23" applyNumberFormat="1" applyFont="1" applyFill="1" applyBorder="1" applyAlignment="1">
      <alignment/>
    </xf>
    <xf numFmtId="0" fontId="4" fillId="0" borderId="6" xfId="23" applyFont="1" applyFill="1" applyBorder="1" applyAlignment="1">
      <alignment/>
    </xf>
    <xf numFmtId="4" fontId="4" fillId="0" borderId="3" xfId="23" applyNumberFormat="1" applyFont="1" applyFill="1" applyBorder="1" applyAlignment="1">
      <alignment/>
    </xf>
    <xf numFmtId="4" fontId="4" fillId="0" borderId="0" xfId="23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19" xfId="23" applyNumberFormat="1" applyFont="1" applyFill="1" applyBorder="1" applyAlignment="1">
      <alignment/>
    </xf>
    <xf numFmtId="0" fontId="5" fillId="0" borderId="6" xfId="23" applyFont="1" applyFill="1" applyBorder="1" applyAlignment="1">
      <alignment/>
    </xf>
    <xf numFmtId="0" fontId="5" fillId="0" borderId="0" xfId="23" applyFont="1" applyFill="1" applyAlignment="1">
      <alignment/>
    </xf>
    <xf numFmtId="0" fontId="5" fillId="0" borderId="0" xfId="23" applyFont="1" applyFill="1" applyAlignment="1">
      <alignment horizontal="center"/>
    </xf>
    <xf numFmtId="4" fontId="5" fillId="0" borderId="19" xfId="23" applyNumberFormat="1" applyFont="1" applyFill="1" applyBorder="1" applyAlignment="1">
      <alignment/>
    </xf>
    <xf numFmtId="0" fontId="4" fillId="0" borderId="16" xfId="23" applyFont="1" applyFill="1" applyBorder="1" applyAlignment="1">
      <alignment/>
    </xf>
    <xf numFmtId="0" fontId="4" fillId="0" borderId="32" xfId="23" applyFont="1" applyFill="1" applyBorder="1" applyAlignment="1">
      <alignment/>
    </xf>
    <xf numFmtId="4" fontId="4" fillId="0" borderId="4" xfId="23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5" fillId="0" borderId="19" xfId="23" applyFont="1" applyFill="1" applyBorder="1" applyAlignment="1">
      <alignment/>
    </xf>
    <xf numFmtId="0" fontId="4" fillId="0" borderId="18" xfId="23" applyFont="1" applyFill="1" applyBorder="1" applyAlignment="1">
      <alignment/>
    </xf>
    <xf numFmtId="0" fontId="4" fillId="0" borderId="31" xfId="23" applyFont="1" applyFill="1" applyBorder="1" applyAlignment="1">
      <alignment/>
    </xf>
    <xf numFmtId="4" fontId="4" fillId="0" borderId="21" xfId="23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0" xfId="23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15" fillId="0" borderId="0" xfId="23" applyFont="1" applyBorder="1" applyAlignment="1">
      <alignment horizontal="left"/>
    </xf>
    <xf numFmtId="0" fontId="6" fillId="0" borderId="0" xfId="23" applyFont="1" applyBorder="1" applyAlignment="1">
      <alignment horizontal="center"/>
    </xf>
    <xf numFmtId="0" fontId="31" fillId="0" borderId="0" xfId="23" applyFont="1" applyBorder="1" applyAlignment="1">
      <alignment horizontal="center"/>
    </xf>
    <xf numFmtId="0" fontId="50" fillId="0" borderId="6" xfId="23" applyFont="1" applyBorder="1" applyAlignment="1">
      <alignment horizontal="center" vertical="center" wrapText="1"/>
    </xf>
    <xf numFmtId="0" fontId="50" fillId="0" borderId="0" xfId="23" applyFont="1" applyBorder="1" applyAlignment="1">
      <alignment horizontal="center" vertical="center" wrapText="1"/>
    </xf>
    <xf numFmtId="0" fontId="50" fillId="0" borderId="19" xfId="23" applyFont="1" applyBorder="1" applyAlignment="1">
      <alignment horizontal="center" vertical="center" wrapText="1"/>
    </xf>
    <xf numFmtId="0" fontId="22" fillId="0" borderId="0" xfId="23" applyFont="1" applyBorder="1" applyAlignment="1">
      <alignment horizontal="center"/>
    </xf>
    <xf numFmtId="0" fontId="9" fillId="0" borderId="0" xfId="23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42" fillId="0" borderId="24" xfId="23" applyFont="1" applyBorder="1" applyAlignment="1">
      <alignment horizontal="center" vertical="center" wrapText="1"/>
    </xf>
    <xf numFmtId="0" fontId="13" fillId="0" borderId="24" xfId="23" applyFont="1" applyBorder="1" applyAlignment="1">
      <alignment horizontal="center" vertical="center" wrapText="1"/>
    </xf>
    <xf numFmtId="0" fontId="13" fillId="0" borderId="32" xfId="23" applyFont="1" applyBorder="1" applyAlignment="1">
      <alignment horizontal="center" vertical="center" wrapText="1"/>
    </xf>
    <xf numFmtId="0" fontId="13" fillId="0" borderId="0" xfId="23" applyFont="1" applyBorder="1" applyAlignment="1">
      <alignment horizontal="center" vertical="center" wrapText="1"/>
    </xf>
    <xf numFmtId="0" fontId="13" fillId="0" borderId="19" xfId="23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14" fontId="15" fillId="0" borderId="4" xfId="23" applyNumberFormat="1" applyFont="1" applyBorder="1" applyAlignment="1">
      <alignment horizontal="center" vertical="center"/>
    </xf>
    <xf numFmtId="14" fontId="15" fillId="0" borderId="21" xfId="23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4" fontId="29" fillId="0" borderId="4" xfId="23" applyNumberFormat="1" applyFont="1" applyBorder="1" applyAlignment="1">
      <alignment horizontal="center" vertical="center"/>
    </xf>
    <xf numFmtId="14" fontId="29" fillId="0" borderId="21" xfId="23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0" fontId="25" fillId="0" borderId="0" xfId="23" applyFont="1" applyFill="1" applyAlignment="1">
      <alignment horizontal="left"/>
    </xf>
    <xf numFmtId="4" fontId="16" fillId="0" borderId="58" xfId="23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6" fillId="0" borderId="16" xfId="23" applyFont="1" applyFill="1" applyBorder="1" applyAlignment="1">
      <alignment horizontal="center" vertical="center" wrapText="1"/>
    </xf>
    <xf numFmtId="0" fontId="16" fillId="0" borderId="60" xfId="23" applyFont="1" applyFill="1" applyBorder="1" applyAlignment="1">
      <alignment horizontal="center" vertical="center" wrapText="1"/>
    </xf>
    <xf numFmtId="0" fontId="16" fillId="0" borderId="6" xfId="23" applyFont="1" applyFill="1" applyBorder="1" applyAlignment="1">
      <alignment horizontal="center" vertical="center" wrapText="1"/>
    </xf>
    <xf numFmtId="0" fontId="16" fillId="0" borderId="7" xfId="23" applyFont="1" applyFill="1" applyBorder="1" applyAlignment="1">
      <alignment horizontal="center" vertical="center" wrapText="1"/>
    </xf>
    <xf numFmtId="39" fontId="15" fillId="0" borderId="61" xfId="23" applyNumberFormat="1" applyFont="1" applyFill="1" applyBorder="1" applyAlignment="1">
      <alignment vertical="center" wrapText="1"/>
    </xf>
    <xf numFmtId="39" fontId="15" fillId="0" borderId="2" xfId="23" applyNumberFormat="1" applyFont="1" applyFill="1" applyBorder="1" applyAlignment="1">
      <alignment vertical="center" wrapText="1"/>
    </xf>
    <xf numFmtId="39" fontId="15" fillId="0" borderId="43" xfId="23" applyNumberFormat="1" applyFont="1" applyFill="1" applyBorder="1" applyAlignment="1">
      <alignment vertical="center" wrapText="1"/>
    </xf>
    <xf numFmtId="4" fontId="16" fillId="0" borderId="42" xfId="23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23" applyFont="1" applyFill="1" applyAlignment="1">
      <alignment horizontal="center"/>
    </xf>
    <xf numFmtId="0" fontId="42" fillId="0" borderId="0" xfId="23" applyFont="1" applyFill="1" applyAlignment="1">
      <alignment horizontal="center"/>
    </xf>
    <xf numFmtId="0" fontId="42" fillId="0" borderId="0" xfId="0" applyFont="1" applyAlignment="1">
      <alignment horizontal="center"/>
    </xf>
    <xf numFmtId="4" fontId="16" fillId="0" borderId="24" xfId="23" applyNumberFormat="1" applyFont="1" applyFill="1" applyBorder="1" applyAlignment="1">
      <alignment horizontal="center" vertical="center" wrapText="1"/>
    </xf>
    <xf numFmtId="4" fontId="16" fillId="0" borderId="60" xfId="23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5" fillId="0" borderId="63" xfId="23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39" fontId="5" fillId="0" borderId="8" xfId="0" applyNumberFormat="1" applyFont="1" applyBorder="1" applyAlignment="1">
      <alignment vertical="center" wrapText="1"/>
    </xf>
    <xf numFmtId="39" fontId="5" fillId="0" borderId="15" xfId="0" applyNumberFormat="1" applyFont="1" applyBorder="1" applyAlignment="1">
      <alignment vertical="center" wrapText="1"/>
    </xf>
    <xf numFmtId="0" fontId="42" fillId="0" borderId="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0" xfId="23" applyFont="1" applyFill="1" applyAlignment="1">
      <alignment horizontal="center"/>
    </xf>
    <xf numFmtId="0" fontId="51" fillId="0" borderId="0" xfId="23" applyFont="1" applyFill="1" applyAlignment="1">
      <alignment horizontal="center"/>
    </xf>
    <xf numFmtId="0" fontId="12" fillId="0" borderId="0" xfId="23" applyFont="1" applyFill="1" applyAlignment="1">
      <alignment horizontal="center"/>
    </xf>
    <xf numFmtId="0" fontId="40" fillId="0" borderId="0" xfId="23" applyFont="1" applyFill="1" applyAlignment="1">
      <alignment horizontal="center"/>
    </xf>
    <xf numFmtId="0" fontId="25" fillId="0" borderId="0" xfId="23" applyFont="1" applyFill="1" applyBorder="1" applyAlignment="1">
      <alignment horizontal="left"/>
    </xf>
    <xf numFmtId="0" fontId="25" fillId="0" borderId="7" xfId="23" applyFont="1" applyFill="1" applyBorder="1" applyAlignment="1">
      <alignment horizontal="left"/>
    </xf>
    <xf numFmtId="4" fontId="36" fillId="0" borderId="56" xfId="23" applyNumberFormat="1" applyFont="1" applyFill="1" applyBorder="1" applyAlignment="1">
      <alignment horizontal="center" vertical="center" wrapText="1"/>
    </xf>
    <xf numFmtId="4" fontId="30" fillId="0" borderId="8" xfId="0" applyNumberFormat="1" applyFont="1" applyFill="1" applyBorder="1" applyAlignment="1">
      <alignment horizontal="center" vertical="center" wrapText="1"/>
    </xf>
    <xf numFmtId="4" fontId="30" fillId="0" borderId="55" xfId="0" applyNumberFormat="1" applyFont="1" applyFill="1" applyBorder="1" applyAlignment="1">
      <alignment horizontal="center" vertical="center" wrapText="1"/>
    </xf>
    <xf numFmtId="0" fontId="27" fillId="0" borderId="16" xfId="23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36" fillId="0" borderId="56" xfId="23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15" fillId="0" borderId="42" xfId="23" applyFont="1" applyFill="1" applyBorder="1" applyAlignment="1">
      <alignment horizontal="center" vertical="center" wrapText="1"/>
    </xf>
    <xf numFmtId="0" fontId="15" fillId="0" borderId="32" xfId="23" applyFont="1" applyFill="1" applyBorder="1" applyAlignment="1">
      <alignment horizontal="center" vertical="center" wrapText="1"/>
    </xf>
    <xf numFmtId="0" fontId="15" fillId="0" borderId="2" xfId="23" applyFont="1" applyFill="1" applyBorder="1" applyAlignment="1">
      <alignment horizontal="center" vertical="center" wrapText="1"/>
    </xf>
    <xf numFmtId="0" fontId="15" fillId="0" borderId="19" xfId="23" applyFont="1" applyFill="1" applyBorder="1" applyAlignment="1">
      <alignment horizontal="center" vertical="center" wrapText="1"/>
    </xf>
    <xf numFmtId="0" fontId="29" fillId="0" borderId="66" xfId="23" applyFont="1" applyFill="1" applyBorder="1" applyAlignment="1">
      <alignment horizontal="center" vertical="center" wrapText="1"/>
    </xf>
    <xf numFmtId="0" fontId="29" fillId="0" borderId="9" xfId="23" applyFont="1" applyFill="1" applyBorder="1" applyAlignment="1">
      <alignment horizontal="center" vertical="center" wrapText="1"/>
    </xf>
    <xf numFmtId="0" fontId="29" fillId="0" borderId="67" xfId="23" applyFont="1" applyFill="1" applyBorder="1" applyAlignment="1">
      <alignment horizontal="center" vertical="center" wrapText="1"/>
    </xf>
    <xf numFmtId="0" fontId="29" fillId="0" borderId="8" xfId="23" applyFont="1" applyFill="1" applyBorder="1" applyAlignment="1">
      <alignment horizontal="center" vertical="center" wrapText="1"/>
    </xf>
    <xf numFmtId="0" fontId="29" fillId="0" borderId="68" xfId="23" applyFont="1" applyFill="1" applyBorder="1" applyAlignment="1">
      <alignment horizontal="center" vertical="center" wrapText="1"/>
    </xf>
    <xf numFmtId="0" fontId="29" fillId="0" borderId="15" xfId="23" applyFont="1" applyFill="1" applyBorder="1" applyAlignment="1">
      <alignment horizontal="center" vertical="center" wrapText="1"/>
    </xf>
    <xf numFmtId="0" fontId="19" fillId="0" borderId="0" xfId="23" applyFont="1" applyFill="1" applyAlignment="1">
      <alignment horizontal="left"/>
    </xf>
    <xf numFmtId="0" fontId="15" fillId="0" borderId="24" xfId="23" applyFont="1" applyFill="1" applyBorder="1" applyAlignment="1">
      <alignment horizontal="center" vertical="center" wrapText="1"/>
    </xf>
    <xf numFmtId="0" fontId="15" fillId="0" borderId="60" xfId="23" applyFont="1" applyFill="1" applyBorder="1" applyAlignment="1">
      <alignment horizontal="center" vertical="center" wrapText="1"/>
    </xf>
    <xf numFmtId="0" fontId="15" fillId="0" borderId="38" xfId="23" applyFont="1" applyFill="1" applyBorder="1" applyAlignment="1">
      <alignment horizontal="center" vertical="center" wrapText="1"/>
    </xf>
    <xf numFmtId="0" fontId="15" fillId="0" borderId="69" xfId="23" applyFont="1" applyFill="1" applyBorder="1" applyAlignment="1">
      <alignment horizontal="center" vertical="center" wrapText="1"/>
    </xf>
    <xf numFmtId="0" fontId="15" fillId="0" borderId="28" xfId="23" applyFont="1" applyFill="1" applyBorder="1" applyAlignment="1">
      <alignment horizontal="center" vertical="center" wrapText="1"/>
    </xf>
    <xf numFmtId="4" fontId="36" fillId="0" borderId="8" xfId="23" applyNumberFormat="1" applyFont="1" applyFill="1" applyBorder="1" applyAlignment="1">
      <alignment horizontal="center" vertical="center" wrapText="1"/>
    </xf>
    <xf numFmtId="4" fontId="36" fillId="0" borderId="55" xfId="23" applyNumberFormat="1" applyFont="1" applyFill="1" applyBorder="1" applyAlignment="1">
      <alignment horizontal="center" vertical="center" wrapText="1"/>
    </xf>
    <xf numFmtId="0" fontId="40" fillId="0" borderId="0" xfId="23" applyFont="1" applyFill="1" applyBorder="1" applyAlignment="1">
      <alignment horizontal="center"/>
    </xf>
    <xf numFmtId="0" fontId="31" fillId="0" borderId="0" xfId="23" applyFont="1" applyFill="1" applyBorder="1" applyAlignment="1">
      <alignment horizontal="center"/>
    </xf>
    <xf numFmtId="0" fontId="14" fillId="0" borderId="0" xfId="23" applyFont="1" applyFill="1" applyBorder="1" applyAlignment="1">
      <alignment horizontal="center"/>
    </xf>
    <xf numFmtId="4" fontId="15" fillId="0" borderId="4" xfId="23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43" fillId="0" borderId="0" xfId="23" applyFont="1" applyFill="1" applyBorder="1" applyAlignment="1">
      <alignment horizontal="center"/>
    </xf>
    <xf numFmtId="0" fontId="15" fillId="0" borderId="70" xfId="23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" fontId="15" fillId="0" borderId="23" xfId="23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15" fillId="0" borderId="72" xfId="23" applyNumberFormat="1" applyFont="1" applyFill="1" applyBorder="1" applyAlignment="1">
      <alignment horizontal="center" vertical="center" wrapText="1"/>
    </xf>
    <xf numFmtId="4" fontId="15" fillId="0" borderId="73" xfId="23" applyNumberFormat="1" applyFont="1" applyFill="1" applyBorder="1" applyAlignment="1">
      <alignment horizontal="center" vertical="center" wrapText="1"/>
    </xf>
    <xf numFmtId="4" fontId="15" fillId="0" borderId="74" xfId="23" applyNumberFormat="1" applyFont="1" applyFill="1" applyBorder="1" applyAlignment="1">
      <alignment horizontal="center" vertical="center" wrapText="1"/>
    </xf>
    <xf numFmtId="4" fontId="15" fillId="0" borderId="72" xfId="23" applyNumberFormat="1" applyFont="1" applyFill="1" applyBorder="1" applyAlignment="1">
      <alignment horizontal="center" vertical="center"/>
    </xf>
    <xf numFmtId="4" fontId="15" fillId="0" borderId="73" xfId="23" applyNumberFormat="1" applyFont="1" applyFill="1" applyBorder="1" applyAlignment="1">
      <alignment horizontal="center" vertical="center"/>
    </xf>
    <xf numFmtId="4" fontId="15" fillId="0" borderId="74" xfId="23" applyNumberFormat="1" applyFont="1" applyFill="1" applyBorder="1" applyAlignment="1">
      <alignment horizontal="center" vertical="center"/>
    </xf>
    <xf numFmtId="0" fontId="15" fillId="0" borderId="16" xfId="23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3" fillId="0" borderId="46" xfId="23" applyFont="1" applyFill="1" applyBorder="1" applyAlignment="1">
      <alignment horizontal="center"/>
    </xf>
    <xf numFmtId="0" fontId="13" fillId="0" borderId="76" xfId="23" applyFont="1" applyFill="1" applyBorder="1" applyAlignment="1">
      <alignment horizontal="center"/>
    </xf>
    <xf numFmtId="0" fontId="18" fillId="0" borderId="6" xfId="23" applyFont="1" applyFill="1" applyBorder="1" applyAlignment="1">
      <alignment horizontal="center"/>
    </xf>
    <xf numFmtId="0" fontId="18" fillId="0" borderId="19" xfId="23" applyFont="1" applyFill="1" applyBorder="1" applyAlignment="1">
      <alignment horizontal="center"/>
    </xf>
    <xf numFmtId="0" fontId="18" fillId="0" borderId="46" xfId="23" applyFont="1" applyFill="1" applyBorder="1" applyAlignment="1">
      <alignment horizontal="center"/>
    </xf>
    <xf numFmtId="0" fontId="18" fillId="0" borderId="76" xfId="23" applyFont="1" applyFill="1" applyBorder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31" fillId="0" borderId="0" xfId="23" applyFont="1" applyFill="1" applyAlignment="1">
      <alignment horizontal="center"/>
    </xf>
    <xf numFmtId="0" fontId="12" fillId="0" borderId="0" xfId="0" applyFont="1" applyAlignment="1">
      <alignment horizontal="center"/>
    </xf>
    <xf numFmtId="4" fontId="5" fillId="0" borderId="46" xfId="23" applyNumberFormat="1" applyFont="1" applyFill="1" applyBorder="1" applyAlignment="1">
      <alignment horizontal="center"/>
    </xf>
    <xf numFmtId="4" fontId="5" fillId="0" borderId="77" xfId="23" applyNumberFormat="1" applyFont="1" applyFill="1" applyBorder="1" applyAlignment="1">
      <alignment horizontal="center"/>
    </xf>
    <xf numFmtId="4" fontId="5" fillId="0" borderId="76" xfId="23" applyNumberFormat="1" applyFont="1" applyFill="1" applyBorder="1" applyAlignment="1">
      <alignment horizontal="center"/>
    </xf>
    <xf numFmtId="4" fontId="5" fillId="0" borderId="44" xfId="23" applyNumberFormat="1" applyFont="1" applyFill="1" applyBorder="1" applyAlignment="1">
      <alignment horizontal="center"/>
    </xf>
    <xf numFmtId="0" fontId="5" fillId="0" borderId="16" xfId="23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4" fontId="6" fillId="0" borderId="0" xfId="23" applyNumberFormat="1" applyFont="1" applyFill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" fontId="15" fillId="0" borderId="46" xfId="23" applyNumberFormat="1" applyFont="1" applyFill="1" applyBorder="1" applyAlignment="1">
      <alignment horizontal="center"/>
    </xf>
    <xf numFmtId="4" fontId="15" fillId="0" borderId="77" xfId="23" applyNumberFormat="1" applyFont="1" applyFill="1" applyBorder="1" applyAlignment="1">
      <alignment horizontal="center"/>
    </xf>
    <xf numFmtId="4" fontId="15" fillId="0" borderId="76" xfId="23" applyNumberFormat="1" applyFont="1" applyFill="1" applyBorder="1" applyAlignment="1">
      <alignment horizontal="center"/>
    </xf>
    <xf numFmtId="4" fontId="15" fillId="0" borderId="44" xfId="23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3" fillId="0" borderId="0" xfId="23" applyFont="1" applyFill="1" applyAlignment="1">
      <alignment horizontal="center"/>
    </xf>
    <xf numFmtId="0" fontId="15" fillId="0" borderId="0" xfId="0" applyFont="1" applyAlignment="1">
      <alignment horizontal="center"/>
    </xf>
    <xf numFmtId="4" fontId="23" fillId="0" borderId="0" xfId="23" applyNumberFormat="1" applyFont="1" applyFill="1" applyAlignment="1">
      <alignment horizontal="center"/>
    </xf>
    <xf numFmtId="4" fontId="16" fillId="0" borderId="46" xfId="23" applyNumberFormat="1" applyFont="1" applyFill="1" applyBorder="1" applyAlignment="1">
      <alignment horizontal="center"/>
    </xf>
    <xf numFmtId="4" fontId="16" fillId="0" borderId="77" xfId="23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6" fillId="0" borderId="76" xfId="23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2" fillId="0" borderId="16" xfId="23" applyFont="1" applyFill="1" applyBorder="1" applyAlignment="1">
      <alignment horizontal="center"/>
    </xf>
    <xf numFmtId="0" fontId="42" fillId="0" borderId="24" xfId="23" applyFont="1" applyFill="1" applyBorder="1" applyAlignment="1">
      <alignment horizontal="center"/>
    </xf>
    <xf numFmtId="0" fontId="42" fillId="0" borderId="32" xfId="23" applyFont="1" applyFill="1" applyBorder="1" applyAlignment="1">
      <alignment horizontal="center"/>
    </xf>
    <xf numFmtId="0" fontId="15" fillId="0" borderId="6" xfId="23" applyFont="1" applyFill="1" applyBorder="1" applyAlignment="1">
      <alignment horizontal="center"/>
    </xf>
    <xf numFmtId="0" fontId="15" fillId="0" borderId="0" xfId="23" applyFont="1" applyFill="1" applyBorder="1" applyAlignment="1">
      <alignment horizontal="center"/>
    </xf>
    <xf numFmtId="0" fontId="15" fillId="0" borderId="19" xfId="23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9" fillId="0" borderId="0" xfId="23" applyFont="1" applyFill="1" applyBorder="1" applyAlignment="1">
      <alignment horizontal="left"/>
    </xf>
    <xf numFmtId="0" fontId="29" fillId="0" borderId="19" xfId="23" applyFont="1" applyFill="1" applyBorder="1" applyAlignment="1">
      <alignment horizontal="left"/>
    </xf>
    <xf numFmtId="0" fontId="46" fillId="0" borderId="6" xfId="23" applyFont="1" applyFill="1" applyBorder="1" applyAlignment="1">
      <alignment horizontal="center"/>
    </xf>
    <xf numFmtId="0" fontId="46" fillId="0" borderId="0" xfId="23" applyFont="1" applyFill="1" applyBorder="1" applyAlignment="1">
      <alignment horizontal="center"/>
    </xf>
    <xf numFmtId="0" fontId="46" fillId="0" borderId="19" xfId="23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distributed"/>
    </xf>
  </cellXfs>
  <cellStyles count="12">
    <cellStyle name="Normal" xfId="0"/>
    <cellStyle name="DIA" xfId="15"/>
    <cellStyle name="ENCABEZ1" xfId="16"/>
    <cellStyle name="ENCABEZ2" xfId="17"/>
    <cellStyle name="FIJO" xfId="18"/>
    <cellStyle name="FINANCIERO" xfId="19"/>
    <cellStyle name="Hyperlink" xfId="20"/>
    <cellStyle name="Followed Hyperlink" xfId="21"/>
    <cellStyle name="MONETARIO" xfId="22"/>
    <cellStyle name="normal" xfId="23"/>
    <cellStyle name="PORCENTAJE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55"/>
  <sheetViews>
    <sheetView showGridLines="0" showOutlineSymbols="0" zoomScale="75" zoomScaleNormal="75" workbookViewId="0" topLeftCell="A1">
      <selection activeCell="E29" sqref="E29"/>
    </sheetView>
  </sheetViews>
  <sheetFormatPr defaultColWidth="11.421875" defaultRowHeight="12.75"/>
  <cols>
    <col min="1" max="1" width="3.57421875" style="0" customWidth="1"/>
    <col min="2" max="2" width="9.57421875" style="0" customWidth="1"/>
    <col min="3" max="3" width="15.8515625" style="0" customWidth="1"/>
    <col min="4" max="4" width="15.28125" style="0" customWidth="1"/>
    <col min="5" max="5" width="10.7109375" style="0" customWidth="1"/>
    <col min="6" max="6" width="11.28125" style="0" customWidth="1"/>
    <col min="7" max="7" width="10.140625" style="0" customWidth="1"/>
    <col min="8" max="8" width="19.8515625" style="0" customWidth="1"/>
    <col min="9" max="9" width="23.8515625" style="0" customWidth="1"/>
    <col min="10" max="10" width="3.57421875" style="0" customWidth="1"/>
    <col min="11" max="11" width="7.57421875" style="0" customWidth="1"/>
    <col min="12" max="16384" width="10.28125" style="0" customWidth="1"/>
  </cols>
  <sheetData>
    <row r="1" ht="18">
      <c r="B1" s="3"/>
    </row>
    <row r="2" spans="2:11" ht="18">
      <c r="B2" s="2"/>
      <c r="C2" s="1"/>
      <c r="D2" s="1"/>
      <c r="E2" s="1"/>
      <c r="F2" s="1"/>
      <c r="G2" s="1"/>
      <c r="H2" s="1"/>
      <c r="I2" s="1"/>
      <c r="K2" s="1"/>
    </row>
    <row r="3" ht="13.5" thickBot="1"/>
    <row r="4" spans="2:11" ht="16.5" thickTop="1">
      <c r="B4" s="310"/>
      <c r="C4" s="311"/>
      <c r="D4" s="311"/>
      <c r="E4" s="311"/>
      <c r="F4" s="311"/>
      <c r="G4" s="311"/>
      <c r="H4" s="311"/>
      <c r="I4" s="312"/>
      <c r="K4" s="1"/>
    </row>
    <row r="5" spans="2:11" ht="15.75">
      <c r="B5" s="313"/>
      <c r="C5" s="6"/>
      <c r="D5" s="6"/>
      <c r="E5" s="6"/>
      <c r="F5" s="6"/>
      <c r="G5" s="6"/>
      <c r="H5" s="6"/>
      <c r="I5" s="191"/>
      <c r="K5" s="1"/>
    </row>
    <row r="6" spans="2:11" ht="15.75">
      <c r="B6" s="313"/>
      <c r="C6" s="6"/>
      <c r="D6" s="6"/>
      <c r="E6" s="6"/>
      <c r="F6" s="6"/>
      <c r="G6" s="6"/>
      <c r="H6" s="6"/>
      <c r="I6" s="191"/>
      <c r="K6" s="1"/>
    </row>
    <row r="7" spans="2:11" ht="15.75">
      <c r="B7" s="313"/>
      <c r="C7" s="6"/>
      <c r="D7" s="6"/>
      <c r="E7" s="6"/>
      <c r="F7" s="6"/>
      <c r="G7" s="6"/>
      <c r="H7" s="6"/>
      <c r="I7" s="191"/>
      <c r="K7" s="1"/>
    </row>
    <row r="8" spans="2:11" ht="15.75">
      <c r="B8" s="313"/>
      <c r="C8" s="6"/>
      <c r="D8" s="6"/>
      <c r="E8" s="6"/>
      <c r="F8" s="6"/>
      <c r="G8" s="6"/>
      <c r="H8" s="6"/>
      <c r="I8" s="191"/>
      <c r="K8" s="1"/>
    </row>
    <row r="9" spans="2:11" s="14" customFormat="1" ht="15.75">
      <c r="B9" s="20"/>
      <c r="C9" s="12"/>
      <c r="D9" s="12"/>
      <c r="E9" s="12"/>
      <c r="F9" s="12"/>
      <c r="G9" s="12"/>
      <c r="H9" s="12"/>
      <c r="I9" s="314"/>
      <c r="K9" s="15"/>
    </row>
    <row r="10" spans="2:11" s="14" customFormat="1" ht="15.75">
      <c r="B10" s="20"/>
      <c r="C10" s="12"/>
      <c r="D10" s="12"/>
      <c r="E10" s="12"/>
      <c r="F10" s="12"/>
      <c r="G10" s="12"/>
      <c r="H10" s="12"/>
      <c r="I10" s="314"/>
      <c r="K10" s="15"/>
    </row>
    <row r="11" spans="2:11" s="14" customFormat="1" ht="15.75">
      <c r="B11" s="20"/>
      <c r="C11" s="12"/>
      <c r="D11" s="12"/>
      <c r="E11" s="12"/>
      <c r="F11" s="12"/>
      <c r="G11" s="12"/>
      <c r="H11" s="12"/>
      <c r="I11" s="314"/>
      <c r="K11" s="15"/>
    </row>
    <row r="12" spans="2:11" s="14" customFormat="1" ht="15.75">
      <c r="B12" s="20"/>
      <c r="C12" s="12"/>
      <c r="D12" s="12"/>
      <c r="E12" s="12"/>
      <c r="F12" s="12"/>
      <c r="G12" s="12"/>
      <c r="H12" s="12"/>
      <c r="I12" s="314"/>
      <c r="K12" s="15"/>
    </row>
    <row r="13" spans="2:11" ht="15.75">
      <c r="B13" s="313"/>
      <c r="C13" s="6"/>
      <c r="D13" s="6"/>
      <c r="E13" s="6"/>
      <c r="F13" s="6"/>
      <c r="G13" s="6"/>
      <c r="H13" s="6"/>
      <c r="I13" s="191"/>
      <c r="K13" s="1"/>
    </row>
    <row r="14" spans="2:11" ht="15.75">
      <c r="B14" s="313"/>
      <c r="C14" s="6"/>
      <c r="D14" s="6"/>
      <c r="E14" s="6"/>
      <c r="F14" s="6"/>
      <c r="G14" s="6"/>
      <c r="H14" s="6"/>
      <c r="I14" s="191"/>
      <c r="K14" s="1"/>
    </row>
    <row r="15" spans="2:11" ht="15.75">
      <c r="B15" s="313"/>
      <c r="C15" s="483" t="s">
        <v>42</v>
      </c>
      <c r="D15" s="483"/>
      <c r="E15" s="483"/>
      <c r="F15" s="483"/>
      <c r="G15" s="6"/>
      <c r="H15" s="6"/>
      <c r="I15" s="191"/>
      <c r="K15" s="1"/>
    </row>
    <row r="16" spans="2:11" ht="15.75">
      <c r="B16" s="313"/>
      <c r="C16" s="6"/>
      <c r="D16" s="6"/>
      <c r="E16" s="6"/>
      <c r="F16" s="6"/>
      <c r="G16" s="6"/>
      <c r="H16" s="6"/>
      <c r="I16" s="191"/>
      <c r="K16" s="1"/>
    </row>
    <row r="17" spans="2:11" ht="15.75">
      <c r="B17" s="313"/>
      <c r="C17" s="6"/>
      <c r="D17" s="6"/>
      <c r="E17" s="6"/>
      <c r="F17" s="6"/>
      <c r="G17" s="6"/>
      <c r="H17" s="6"/>
      <c r="I17" s="191"/>
      <c r="K17" s="1"/>
    </row>
    <row r="18" spans="2:11" ht="15.75" customHeight="1">
      <c r="B18" s="486" t="s">
        <v>145</v>
      </c>
      <c r="C18" s="487"/>
      <c r="D18" s="487"/>
      <c r="E18" s="487"/>
      <c r="F18" s="487"/>
      <c r="G18" s="487"/>
      <c r="H18" s="487"/>
      <c r="I18" s="488"/>
      <c r="K18" s="1"/>
    </row>
    <row r="19" spans="2:11" ht="15.75" customHeight="1">
      <c r="B19" s="486"/>
      <c r="C19" s="487"/>
      <c r="D19" s="487"/>
      <c r="E19" s="487"/>
      <c r="F19" s="487"/>
      <c r="G19" s="487"/>
      <c r="H19" s="487"/>
      <c r="I19" s="488"/>
      <c r="K19" s="1"/>
    </row>
    <row r="20" spans="2:11" ht="15.75">
      <c r="B20" s="313"/>
      <c r="C20" s="6"/>
      <c r="D20" s="6"/>
      <c r="E20" s="6"/>
      <c r="F20" s="6"/>
      <c r="G20" s="6"/>
      <c r="H20" s="6"/>
      <c r="I20" s="191"/>
      <c r="K20" s="1"/>
    </row>
    <row r="21" spans="2:11" ht="15.75">
      <c r="B21" s="313"/>
      <c r="C21" s="6"/>
      <c r="D21" s="6"/>
      <c r="E21" s="6"/>
      <c r="F21" s="6"/>
      <c r="G21" s="6"/>
      <c r="H21" s="6"/>
      <c r="I21" s="191"/>
      <c r="K21" s="1"/>
    </row>
    <row r="22" spans="2:11" ht="15.75">
      <c r="B22" s="313"/>
      <c r="C22" s="6"/>
      <c r="D22" s="6"/>
      <c r="E22" s="6"/>
      <c r="F22" s="6"/>
      <c r="G22" s="6"/>
      <c r="H22" s="6"/>
      <c r="I22" s="191"/>
      <c r="K22" s="1"/>
    </row>
    <row r="23" spans="2:11" ht="15.75">
      <c r="B23" s="313"/>
      <c r="C23" s="6"/>
      <c r="D23" s="6"/>
      <c r="E23" s="6"/>
      <c r="F23" s="6"/>
      <c r="G23" s="6"/>
      <c r="H23" s="6"/>
      <c r="I23" s="191"/>
      <c r="K23" s="1"/>
    </row>
    <row r="24" spans="2:11" ht="15.75">
      <c r="B24" s="313"/>
      <c r="C24" s="90" t="s">
        <v>43</v>
      </c>
      <c r="D24" s="6"/>
      <c r="E24" s="6"/>
      <c r="F24" s="6"/>
      <c r="G24" s="6"/>
      <c r="H24" s="6"/>
      <c r="I24" s="191"/>
      <c r="K24" s="1"/>
    </row>
    <row r="25" spans="2:11" ht="20.25">
      <c r="B25" s="313"/>
      <c r="C25" s="7"/>
      <c r="D25" s="6"/>
      <c r="E25" s="489" t="s">
        <v>52</v>
      </c>
      <c r="F25" s="489"/>
      <c r="G25" s="489"/>
      <c r="H25" s="489"/>
      <c r="I25" s="191"/>
      <c r="K25" s="1"/>
    </row>
    <row r="26" spans="2:11" ht="19.5">
      <c r="B26" s="313"/>
      <c r="C26" s="6"/>
      <c r="D26" s="6"/>
      <c r="E26" s="92"/>
      <c r="F26" s="6"/>
      <c r="G26" s="6"/>
      <c r="H26" s="6"/>
      <c r="I26" s="191"/>
      <c r="K26" s="1"/>
    </row>
    <row r="27" spans="2:11" ht="19.5">
      <c r="B27" s="313"/>
      <c r="C27" s="6"/>
      <c r="D27" s="6"/>
      <c r="E27" s="92"/>
      <c r="F27" s="6"/>
      <c r="G27" s="6"/>
      <c r="H27" s="6"/>
      <c r="I27" s="191"/>
      <c r="K27" s="1"/>
    </row>
    <row r="28" spans="2:11" ht="15.75">
      <c r="B28" s="313"/>
      <c r="C28" s="6"/>
      <c r="D28" s="6"/>
      <c r="E28" s="6"/>
      <c r="F28" s="6"/>
      <c r="G28" s="6"/>
      <c r="H28" s="6"/>
      <c r="I28" s="191"/>
      <c r="K28" s="1"/>
    </row>
    <row r="29" spans="2:11" ht="19.5">
      <c r="B29" s="313"/>
      <c r="C29" s="90" t="s">
        <v>44</v>
      </c>
      <c r="D29" s="6"/>
      <c r="E29" s="92"/>
      <c r="F29" s="6"/>
      <c r="G29" s="6"/>
      <c r="H29" s="6"/>
      <c r="I29" s="191"/>
      <c r="K29" s="1"/>
    </row>
    <row r="30" spans="2:11" ht="23.25">
      <c r="B30" s="313"/>
      <c r="C30" s="6"/>
      <c r="D30" s="6"/>
      <c r="E30" s="485" t="s">
        <v>53</v>
      </c>
      <c r="F30" s="485"/>
      <c r="G30" s="485"/>
      <c r="H30" s="485"/>
      <c r="I30" s="191"/>
      <c r="K30" s="1"/>
    </row>
    <row r="31" spans="2:11" ht="19.5">
      <c r="B31" s="313"/>
      <c r="C31" s="6"/>
      <c r="D31" s="6"/>
      <c r="E31" s="92"/>
      <c r="F31" s="6"/>
      <c r="G31" s="6"/>
      <c r="H31" s="6"/>
      <c r="I31" s="191"/>
      <c r="K31" s="1"/>
    </row>
    <row r="32" spans="2:11" ht="19.5">
      <c r="B32" s="313"/>
      <c r="C32" s="6"/>
      <c r="D32" s="6"/>
      <c r="E32" s="92"/>
      <c r="F32" s="6"/>
      <c r="G32" s="6"/>
      <c r="H32" s="6"/>
      <c r="I32" s="191"/>
      <c r="K32" s="1"/>
    </row>
    <row r="33" spans="2:11" ht="19.5">
      <c r="B33" s="313"/>
      <c r="C33" s="90" t="s">
        <v>54</v>
      </c>
      <c r="D33" s="6"/>
      <c r="E33" s="92"/>
      <c r="F33" s="6"/>
      <c r="G33" s="6"/>
      <c r="H33" s="6"/>
      <c r="I33" s="191"/>
      <c r="K33" s="1"/>
    </row>
    <row r="34" spans="2:11" ht="19.5">
      <c r="B34" s="313"/>
      <c r="C34" s="6"/>
      <c r="D34" s="6"/>
      <c r="E34" s="92"/>
      <c r="F34" s="6"/>
      <c r="G34" s="6"/>
      <c r="H34" s="6"/>
      <c r="I34" s="191"/>
      <c r="K34" s="1"/>
    </row>
    <row r="35" spans="2:11" ht="19.5">
      <c r="B35" s="313"/>
      <c r="C35" s="484" t="s">
        <v>221</v>
      </c>
      <c r="D35" s="484"/>
      <c r="E35" s="484"/>
      <c r="F35" s="484"/>
      <c r="G35" s="484"/>
      <c r="H35" s="484"/>
      <c r="I35" s="191"/>
      <c r="K35" s="1"/>
    </row>
    <row r="36" spans="2:11" ht="15.75">
      <c r="B36" s="313"/>
      <c r="C36" s="7"/>
      <c r="D36" s="6"/>
      <c r="E36" s="6"/>
      <c r="F36" s="6"/>
      <c r="G36" s="6"/>
      <c r="H36" s="6"/>
      <c r="I36" s="191"/>
      <c r="K36" s="1"/>
    </row>
    <row r="37" spans="2:11" ht="15.75">
      <c r="B37" s="313"/>
      <c r="C37" s="6"/>
      <c r="D37" s="6"/>
      <c r="E37" s="6"/>
      <c r="F37" s="6"/>
      <c r="G37" s="6"/>
      <c r="H37" s="6"/>
      <c r="I37" s="191"/>
      <c r="K37" s="1"/>
    </row>
    <row r="38" spans="2:11" ht="26.25">
      <c r="B38" s="313"/>
      <c r="C38" s="7"/>
      <c r="D38" s="7"/>
      <c r="E38" s="94" t="s">
        <v>13</v>
      </c>
      <c r="F38" s="7"/>
      <c r="G38" s="7"/>
      <c r="H38" s="7"/>
      <c r="I38" s="191"/>
      <c r="K38" s="1"/>
    </row>
    <row r="39" spans="2:11" ht="15.75">
      <c r="B39" s="313"/>
      <c r="C39" s="6"/>
      <c r="D39" s="6"/>
      <c r="E39" s="6"/>
      <c r="F39" s="6"/>
      <c r="G39" s="6"/>
      <c r="H39" s="6"/>
      <c r="I39" s="191"/>
      <c r="K39" s="1"/>
    </row>
    <row r="40" spans="2:11" ht="15.75">
      <c r="B40" s="313"/>
      <c r="C40" s="6"/>
      <c r="D40" s="6"/>
      <c r="E40" s="7"/>
      <c r="F40" s="6"/>
      <c r="G40" s="6"/>
      <c r="H40" s="6"/>
      <c r="I40" s="191"/>
      <c r="K40" s="1"/>
    </row>
    <row r="41" spans="2:11" ht="15.75">
      <c r="B41" s="313"/>
      <c r="C41" s="6"/>
      <c r="D41" s="6"/>
      <c r="E41" s="6"/>
      <c r="F41" s="6"/>
      <c r="G41" s="6"/>
      <c r="H41" s="6"/>
      <c r="I41" s="191"/>
      <c r="K41" s="1"/>
    </row>
    <row r="42" spans="2:11" ht="15.75">
      <c r="B42" s="313"/>
      <c r="C42" s="7"/>
      <c r="D42" s="7"/>
      <c r="E42" s="7"/>
      <c r="F42" s="7"/>
      <c r="G42" s="7"/>
      <c r="H42" s="7"/>
      <c r="I42" s="191"/>
      <c r="K42" s="1"/>
    </row>
    <row r="43" spans="2:11" ht="23.25">
      <c r="B43" s="313"/>
      <c r="C43" s="90" t="s">
        <v>185</v>
      </c>
      <c r="D43" s="6"/>
      <c r="E43" s="91"/>
      <c r="F43" s="298">
        <v>61</v>
      </c>
      <c r="G43" s="95" t="s">
        <v>278</v>
      </c>
      <c r="H43" s="6"/>
      <c r="I43" s="191"/>
      <c r="K43" s="1"/>
    </row>
    <row r="44" spans="2:11" ht="15.75">
      <c r="B44" s="313"/>
      <c r="C44" s="6"/>
      <c r="D44" s="6"/>
      <c r="E44" s="6"/>
      <c r="F44" s="6"/>
      <c r="G44" s="6"/>
      <c r="H44" s="6"/>
      <c r="I44" s="191"/>
      <c r="K44" s="1"/>
    </row>
    <row r="45" spans="2:11" ht="15.75">
      <c r="B45" s="313"/>
      <c r="C45" s="6"/>
      <c r="D45" s="6"/>
      <c r="E45" s="6"/>
      <c r="F45" s="6"/>
      <c r="G45" s="6"/>
      <c r="H45" s="6"/>
      <c r="I45" s="191"/>
      <c r="K45" s="1"/>
    </row>
    <row r="46" spans="2:11" ht="15.75">
      <c r="B46" s="313"/>
      <c r="C46" s="7"/>
      <c r="D46" s="7"/>
      <c r="E46" s="7"/>
      <c r="F46" s="7"/>
      <c r="G46" s="7"/>
      <c r="H46" s="7"/>
      <c r="I46" s="191"/>
      <c r="K46" s="1"/>
    </row>
    <row r="47" spans="2:11" ht="15.75">
      <c r="B47" s="313"/>
      <c r="C47" s="7"/>
      <c r="D47" s="7"/>
      <c r="E47" s="7"/>
      <c r="F47" s="7"/>
      <c r="G47" s="7"/>
      <c r="H47" s="7"/>
      <c r="I47" s="191"/>
      <c r="K47" s="1"/>
    </row>
    <row r="48" spans="2:11" ht="20.25">
      <c r="B48" s="313"/>
      <c r="C48" s="90" t="s">
        <v>46</v>
      </c>
      <c r="D48" s="7"/>
      <c r="E48" s="91" t="s">
        <v>279</v>
      </c>
      <c r="F48" s="6"/>
      <c r="G48" s="6"/>
      <c r="H48" s="6"/>
      <c r="I48" s="191"/>
      <c r="K48" s="1"/>
    </row>
    <row r="49" spans="2:11" ht="19.5">
      <c r="B49" s="313"/>
      <c r="C49" s="93"/>
      <c r="D49" s="92"/>
      <c r="E49" s="6"/>
      <c r="F49" s="6"/>
      <c r="G49" s="6"/>
      <c r="H49" s="6"/>
      <c r="I49" s="191"/>
      <c r="K49" s="1"/>
    </row>
    <row r="50" spans="2:11" ht="20.25">
      <c r="B50" s="20"/>
      <c r="C50" s="90" t="s">
        <v>47</v>
      </c>
      <c r="D50" s="7"/>
      <c r="E50" s="91" t="s">
        <v>280</v>
      </c>
      <c r="F50" s="6"/>
      <c r="G50" s="6"/>
      <c r="H50" s="6"/>
      <c r="I50" s="314"/>
      <c r="K50" s="1"/>
    </row>
    <row r="51" spans="2:11" ht="26.25">
      <c r="B51" s="20"/>
      <c r="C51" s="12"/>
      <c r="D51" s="96"/>
      <c r="E51" s="12"/>
      <c r="F51" s="12"/>
      <c r="G51" s="12"/>
      <c r="H51" s="12"/>
      <c r="I51" s="314"/>
      <c r="K51" s="1"/>
    </row>
    <row r="52" spans="2:11" ht="26.25">
      <c r="B52" s="20"/>
      <c r="C52" s="12"/>
      <c r="D52" s="96"/>
      <c r="E52" s="12"/>
      <c r="F52" s="12"/>
      <c r="G52" s="12"/>
      <c r="H52" s="12"/>
      <c r="I52" s="314"/>
      <c r="K52" s="1"/>
    </row>
    <row r="53" spans="2:11" ht="15.75">
      <c r="B53" s="313"/>
      <c r="C53" s="6"/>
      <c r="D53" s="6"/>
      <c r="E53" s="6"/>
      <c r="F53" s="6"/>
      <c r="G53" s="6"/>
      <c r="H53" s="6"/>
      <c r="I53" s="191"/>
      <c r="K53" s="1"/>
    </row>
    <row r="54" spans="2:11" ht="15.75">
      <c r="B54" s="313"/>
      <c r="C54" s="6"/>
      <c r="D54" s="6"/>
      <c r="E54" s="6"/>
      <c r="F54" s="6"/>
      <c r="G54" s="6"/>
      <c r="H54" s="6"/>
      <c r="I54" s="191"/>
      <c r="K54" s="1"/>
    </row>
    <row r="55" spans="2:11" ht="16.5" thickBot="1">
      <c r="B55" s="315"/>
      <c r="C55" s="316"/>
      <c r="D55" s="316"/>
      <c r="E55" s="316"/>
      <c r="F55" s="316"/>
      <c r="G55" s="316"/>
      <c r="H55" s="196"/>
      <c r="I55" s="317"/>
      <c r="K55" s="1"/>
    </row>
    <row r="56" ht="13.5" thickTop="1"/>
  </sheetData>
  <mergeCells count="5">
    <mergeCell ref="C15:F15"/>
    <mergeCell ref="C35:H35"/>
    <mergeCell ref="E30:H30"/>
    <mergeCell ref="B18:I19"/>
    <mergeCell ref="E25:H25"/>
  </mergeCells>
  <printOptions horizontalCentered="1" verticalCentered="1"/>
  <pageMargins left="0.54" right="0.31496062992125984" top="0.28" bottom="0.5511811023622047" header="0.19" footer="0.31496062992125984"/>
  <pageSetup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workbookViewId="0" topLeftCell="B1">
      <selection activeCell="G37" sqref="G37"/>
    </sheetView>
  </sheetViews>
  <sheetFormatPr defaultColWidth="11.421875" defaultRowHeight="12.75"/>
  <cols>
    <col min="1" max="1" width="3.00390625" style="0" customWidth="1"/>
    <col min="2" max="2" width="56.421875" style="0" customWidth="1"/>
    <col min="3" max="3" width="2.7109375" style="0" customWidth="1"/>
    <col min="4" max="4" width="14.421875" style="8" customWidth="1"/>
    <col min="5" max="5" width="13.140625" style="8" customWidth="1"/>
    <col min="6" max="6" width="4.00390625" style="0" customWidth="1"/>
  </cols>
  <sheetData>
    <row r="1" spans="1:6" ht="30" customHeight="1" thickTop="1">
      <c r="A1" s="188"/>
      <c r="B1" s="273"/>
      <c r="C1" s="273"/>
      <c r="D1" s="274"/>
      <c r="E1" s="274"/>
      <c r="F1" s="275"/>
    </row>
    <row r="2" spans="1:6" ht="16.5">
      <c r="A2" s="544" t="s">
        <v>209</v>
      </c>
      <c r="B2" s="545"/>
      <c r="C2" s="545"/>
      <c r="D2" s="545"/>
      <c r="E2" s="545"/>
      <c r="F2" s="546"/>
    </row>
    <row r="3" spans="1:6" ht="12.75">
      <c r="A3" s="190"/>
      <c r="B3" s="7"/>
      <c r="C3" s="7"/>
      <c r="D3" s="7"/>
      <c r="E3" s="7"/>
      <c r="F3" s="193"/>
    </row>
    <row r="4" spans="1:6" ht="16.5">
      <c r="A4" s="652" t="s">
        <v>208</v>
      </c>
      <c r="B4" s="653"/>
      <c r="C4" s="653"/>
      <c r="D4" s="653"/>
      <c r="E4" s="653"/>
      <c r="F4" s="654"/>
    </row>
    <row r="5" spans="1:6" ht="12.75">
      <c r="A5" s="541" t="s">
        <v>290</v>
      </c>
      <c r="B5" s="542"/>
      <c r="C5" s="542"/>
      <c r="D5" s="542"/>
      <c r="E5" s="542"/>
      <c r="F5" s="543"/>
    </row>
    <row r="6" spans="1:6" ht="12.75">
      <c r="A6" s="541" t="s">
        <v>375</v>
      </c>
      <c r="B6" s="542"/>
      <c r="C6" s="542"/>
      <c r="D6" s="542"/>
      <c r="E6" s="542"/>
      <c r="F6" s="543"/>
    </row>
    <row r="7" spans="1:6" ht="9" customHeight="1">
      <c r="A7" s="190"/>
      <c r="B7" s="68"/>
      <c r="C7" s="68"/>
      <c r="D7" s="227"/>
      <c r="E7" s="227"/>
      <c r="F7" s="193"/>
    </row>
    <row r="8" spans="1:6" ht="15.75">
      <c r="A8" s="190"/>
      <c r="B8" s="68"/>
      <c r="C8" s="68"/>
      <c r="D8" s="276"/>
      <c r="E8" s="300" t="s">
        <v>238</v>
      </c>
      <c r="F8" s="193"/>
    </row>
    <row r="9" spans="1:6" ht="12.75">
      <c r="A9" s="190"/>
      <c r="B9" s="7"/>
      <c r="C9" s="7"/>
      <c r="D9" s="227"/>
      <c r="E9" s="227"/>
      <c r="F9" s="193"/>
    </row>
    <row r="10" spans="1:6" ht="13.5" thickBot="1">
      <c r="A10" s="190"/>
      <c r="B10" s="264"/>
      <c r="C10" s="264"/>
      <c r="D10" s="277"/>
      <c r="E10" s="227"/>
      <c r="F10" s="193"/>
    </row>
    <row r="11" spans="1:6" ht="7.5" customHeight="1" thickTop="1">
      <c r="A11" s="190"/>
      <c r="B11" s="264"/>
      <c r="C11" s="264"/>
      <c r="D11" s="267"/>
      <c r="E11" s="268"/>
      <c r="F11" s="193"/>
    </row>
    <row r="12" spans="1:6" ht="12.75">
      <c r="A12" s="190"/>
      <c r="B12" s="226"/>
      <c r="C12" s="226"/>
      <c r="D12" s="269" t="s">
        <v>293</v>
      </c>
      <c r="E12" s="269" t="s">
        <v>294</v>
      </c>
      <c r="F12" s="193"/>
    </row>
    <row r="13" spans="1:6" ht="8.25" customHeight="1" thickBot="1">
      <c r="A13" s="190"/>
      <c r="B13" s="226"/>
      <c r="C13" s="226"/>
      <c r="D13" s="272"/>
      <c r="E13" s="272"/>
      <c r="F13" s="193"/>
    </row>
    <row r="14" spans="1:6" ht="15" thickTop="1">
      <c r="A14" s="190"/>
      <c r="B14" s="230" t="s">
        <v>163</v>
      </c>
      <c r="C14" s="230"/>
      <c r="D14" s="204"/>
      <c r="E14" s="204"/>
      <c r="F14" s="193"/>
    </row>
    <row r="15" spans="1:6" ht="12.75">
      <c r="A15" s="190"/>
      <c r="B15" s="226"/>
      <c r="C15" s="226"/>
      <c r="D15" s="204"/>
      <c r="E15" s="204"/>
      <c r="F15" s="193"/>
    </row>
    <row r="16" spans="1:6" ht="14.25">
      <c r="A16" s="190"/>
      <c r="B16" s="226" t="s">
        <v>386</v>
      </c>
      <c r="C16" s="226" t="s">
        <v>49</v>
      </c>
      <c r="D16" s="247">
        <v>1005.58</v>
      </c>
      <c r="E16" s="247">
        <v>10951.02</v>
      </c>
      <c r="F16" s="193"/>
    </row>
    <row r="17" spans="1:6" ht="14.25">
      <c r="A17" s="190"/>
      <c r="B17" s="226" t="s">
        <v>385</v>
      </c>
      <c r="C17" s="226" t="s">
        <v>49</v>
      </c>
      <c r="D17" s="247">
        <v>33.73</v>
      </c>
      <c r="E17" s="247">
        <v>0</v>
      </c>
      <c r="F17" s="193"/>
    </row>
    <row r="18" spans="1:6" ht="14.25">
      <c r="A18" s="190"/>
      <c r="B18" s="226" t="s">
        <v>387</v>
      </c>
      <c r="C18" s="226" t="s">
        <v>49</v>
      </c>
      <c r="D18" s="247">
        <v>84.62</v>
      </c>
      <c r="E18" s="247">
        <v>0</v>
      </c>
      <c r="F18" s="193"/>
    </row>
    <row r="19" spans="1:6" ht="14.25">
      <c r="A19" s="190"/>
      <c r="B19" s="226" t="s">
        <v>388</v>
      </c>
      <c r="C19" s="226" t="s">
        <v>49</v>
      </c>
      <c r="D19" s="247">
        <v>5860.55</v>
      </c>
      <c r="E19" s="247">
        <v>5367.71</v>
      </c>
      <c r="F19" s="193"/>
    </row>
    <row r="20" spans="1:6" ht="15" thickBot="1">
      <c r="A20" s="190"/>
      <c r="B20" s="226"/>
      <c r="C20" s="226"/>
      <c r="D20" s="247"/>
      <c r="E20" s="247"/>
      <c r="F20" s="193"/>
    </row>
    <row r="21" spans="1:6" ht="18" customHeight="1" thickTop="1">
      <c r="A21" s="190"/>
      <c r="B21" s="266" t="s">
        <v>389</v>
      </c>
      <c r="C21" s="266" t="s">
        <v>49</v>
      </c>
      <c r="D21" s="248">
        <f>SUM(D14:D20)</f>
        <v>6984.48</v>
      </c>
      <c r="E21" s="248">
        <f>SUM(E14:E20)</f>
        <v>16318.73</v>
      </c>
      <c r="F21" s="193"/>
    </row>
    <row r="22" spans="1:6" ht="18" customHeight="1">
      <c r="A22" s="190"/>
      <c r="B22" s="266"/>
      <c r="C22" s="266"/>
      <c r="D22" s="247"/>
      <c r="E22" s="247"/>
      <c r="F22" s="193"/>
    </row>
    <row r="23" spans="1:6" ht="14.25">
      <c r="A23" s="190"/>
      <c r="B23" s="226"/>
      <c r="C23" s="226"/>
      <c r="D23" s="247"/>
      <c r="E23" s="247"/>
      <c r="F23" s="193"/>
    </row>
    <row r="24" spans="1:6" ht="14.25">
      <c r="A24" s="190"/>
      <c r="B24" s="230" t="s">
        <v>10</v>
      </c>
      <c r="C24" s="230"/>
      <c r="D24" s="247"/>
      <c r="E24" s="247"/>
      <c r="F24" s="193"/>
    </row>
    <row r="25" spans="1:6" ht="14.25">
      <c r="A25" s="190"/>
      <c r="B25" s="226"/>
      <c r="C25" s="226"/>
      <c r="D25" s="247"/>
      <c r="E25" s="247"/>
      <c r="F25" s="193"/>
    </row>
    <row r="26" spans="1:6" ht="14.25">
      <c r="A26" s="190"/>
      <c r="B26" s="226" t="s">
        <v>390</v>
      </c>
      <c r="C26" s="226" t="s">
        <v>49</v>
      </c>
      <c r="D26" s="375">
        <v>-19313.2</v>
      </c>
      <c r="E26" s="375">
        <v>-19339.74</v>
      </c>
      <c r="F26" s="193"/>
    </row>
    <row r="27" spans="1:6" ht="14.25">
      <c r="A27" s="190"/>
      <c r="B27" s="226"/>
      <c r="C27" s="226"/>
      <c r="D27" s="247"/>
      <c r="E27" s="247"/>
      <c r="F27" s="193"/>
    </row>
    <row r="28" spans="1:6" ht="0.75" customHeight="1">
      <c r="A28" s="190"/>
      <c r="B28" s="226"/>
      <c r="C28" s="226"/>
      <c r="D28" s="247"/>
      <c r="E28" s="247"/>
      <c r="F28" s="193"/>
    </row>
    <row r="29" spans="1:6" ht="3" customHeight="1" thickBot="1">
      <c r="A29" s="190"/>
      <c r="B29" s="226"/>
      <c r="C29" s="226"/>
      <c r="D29" s="247"/>
      <c r="E29" s="247"/>
      <c r="F29" s="193"/>
    </row>
    <row r="30" spans="1:7" ht="18.75" customHeight="1" thickTop="1">
      <c r="A30" s="190"/>
      <c r="B30" s="266" t="s">
        <v>391</v>
      </c>
      <c r="C30" s="266" t="s">
        <v>49</v>
      </c>
      <c r="D30" s="401" t="s">
        <v>381</v>
      </c>
      <c r="E30" s="376">
        <f>SUM(E26:E29)</f>
        <v>-19339.74</v>
      </c>
      <c r="F30" s="193"/>
      <c r="G30" s="222"/>
    </row>
    <row r="31" spans="1:6" ht="5.25" customHeight="1">
      <c r="A31" s="190"/>
      <c r="B31" s="266"/>
      <c r="C31" s="266"/>
      <c r="D31" s="247"/>
      <c r="E31" s="247"/>
      <c r="F31" s="193"/>
    </row>
    <row r="32" spans="1:6" ht="14.25">
      <c r="A32" s="190"/>
      <c r="B32" s="226"/>
      <c r="C32" s="226"/>
      <c r="D32" s="247"/>
      <c r="E32" s="247"/>
      <c r="F32" s="193"/>
    </row>
    <row r="33" spans="1:6" ht="12" customHeight="1">
      <c r="A33" s="190"/>
      <c r="B33" s="280"/>
      <c r="C33" s="280"/>
      <c r="D33" s="249"/>
      <c r="E33" s="249"/>
      <c r="F33" s="193"/>
    </row>
    <row r="34" ht="12" customHeight="1" hidden="1"/>
    <row r="35" spans="1:6" ht="11.25" customHeight="1" hidden="1">
      <c r="A35" s="190"/>
      <c r="B35" s="265"/>
      <c r="C35" s="265"/>
      <c r="D35" s="249"/>
      <c r="E35" s="249"/>
      <c r="F35" s="193"/>
    </row>
    <row r="36" spans="1:6" ht="3.75" customHeight="1" thickBot="1">
      <c r="A36" s="190"/>
      <c r="B36" s="226"/>
      <c r="C36" s="226"/>
      <c r="D36" s="247"/>
      <c r="E36" s="247"/>
      <c r="F36" s="193"/>
    </row>
    <row r="37" spans="1:6" ht="22.5" customHeight="1" thickTop="1">
      <c r="A37" s="190"/>
      <c r="B37" s="266" t="s">
        <v>392</v>
      </c>
      <c r="C37" s="266" t="s">
        <v>49</v>
      </c>
      <c r="D37" s="377">
        <f>+D21+D26+D28+D33</f>
        <v>-12328.720000000001</v>
      </c>
      <c r="E37" s="377">
        <f>+E21+E26+E28+E33</f>
        <v>-3021.010000000002</v>
      </c>
      <c r="F37" s="193"/>
    </row>
    <row r="38" spans="1:6" ht="6.75" customHeight="1" thickBot="1">
      <c r="A38" s="190"/>
      <c r="B38" s="226"/>
      <c r="C38" s="226"/>
      <c r="D38" s="270"/>
      <c r="E38" s="270"/>
      <c r="F38" s="193"/>
    </row>
    <row r="39" spans="1:6" ht="13.5" thickTop="1">
      <c r="A39" s="190"/>
      <c r="B39" s="226"/>
      <c r="C39" s="226"/>
      <c r="D39" s="227"/>
      <c r="E39" s="227"/>
      <c r="F39" s="193"/>
    </row>
    <row r="40" spans="1:6" ht="12.75">
      <c r="A40" s="190"/>
      <c r="B40" s="347" t="s">
        <v>359</v>
      </c>
      <c r="C40" s="347"/>
      <c r="D40" s="227"/>
      <c r="E40" s="227"/>
      <c r="F40" s="193"/>
    </row>
    <row r="41" spans="1:6" ht="6" customHeight="1" thickBot="1">
      <c r="A41" s="194"/>
      <c r="B41" s="278"/>
      <c r="C41" s="278"/>
      <c r="D41" s="279"/>
      <c r="E41" s="279"/>
      <c r="F41" s="197"/>
    </row>
    <row r="42" spans="4:5" ht="13.5" thickTop="1">
      <c r="D42"/>
      <c r="E42"/>
    </row>
  </sheetData>
  <mergeCells count="4">
    <mergeCell ref="A2:F2"/>
    <mergeCell ref="A5:F5"/>
    <mergeCell ref="A6:F6"/>
    <mergeCell ref="A4:F4"/>
  </mergeCells>
  <printOptions/>
  <pageMargins left="1" right="0.35" top="0.49" bottom="1" header="0" footer="0"/>
  <pageSetup fitToHeight="1" fitToWidth="1"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9"/>
  <sheetViews>
    <sheetView showGridLines="0" tabSelected="1" view="pageBreakPreview" zoomScale="60" workbookViewId="0" topLeftCell="A1">
      <selection activeCell="G134" sqref="G134"/>
    </sheetView>
  </sheetViews>
  <sheetFormatPr defaultColWidth="11.421875" defaultRowHeight="12.75"/>
  <cols>
    <col min="1" max="1" width="2.140625" style="0" customWidth="1"/>
    <col min="2" max="2" width="2.57421875" style="0" customWidth="1"/>
    <col min="3" max="3" width="8.7109375" style="0" customWidth="1"/>
    <col min="4" max="4" width="39.00390625" style="0" customWidth="1"/>
    <col min="5" max="5" width="10.28125" style="0" customWidth="1"/>
    <col min="6" max="6" width="16.00390625" style="0" customWidth="1"/>
    <col min="7" max="7" width="17.421875" style="0" customWidth="1"/>
    <col min="8" max="8" width="0.13671875" style="0" customWidth="1"/>
  </cols>
  <sheetData>
    <row r="1" spans="1:8" ht="33" customHeight="1" thickTop="1">
      <c r="A1" s="12"/>
      <c r="B1" s="655" t="s">
        <v>258</v>
      </c>
      <c r="C1" s="656"/>
      <c r="D1" s="656"/>
      <c r="E1" s="656"/>
      <c r="F1" s="656"/>
      <c r="G1" s="656"/>
      <c r="H1" s="657"/>
    </row>
    <row r="2" spans="1:8" ht="7.5" customHeight="1">
      <c r="A2" s="12"/>
      <c r="B2" s="318"/>
      <c r="C2" s="66"/>
      <c r="D2" s="66"/>
      <c r="E2" s="99"/>
      <c r="F2" s="52"/>
      <c r="G2" s="52"/>
      <c r="H2" s="319"/>
    </row>
    <row r="3" spans="1:8" ht="16.5">
      <c r="A3" s="12"/>
      <c r="B3" s="666" t="s">
        <v>48</v>
      </c>
      <c r="C3" s="667"/>
      <c r="D3" s="667"/>
      <c r="E3" s="667"/>
      <c r="F3" s="667"/>
      <c r="G3" s="667"/>
      <c r="H3" s="668"/>
    </row>
    <row r="4" spans="1:8" ht="12" customHeight="1">
      <c r="A4" s="12"/>
      <c r="B4" s="541" t="s">
        <v>281</v>
      </c>
      <c r="C4" s="542"/>
      <c r="D4" s="542"/>
      <c r="E4" s="542"/>
      <c r="F4" s="542"/>
      <c r="G4" s="542"/>
      <c r="H4" s="543"/>
    </row>
    <row r="5" spans="1:8" ht="15.75">
      <c r="A5" s="12"/>
      <c r="B5" s="190"/>
      <c r="C5" s="66"/>
      <c r="D5" s="66"/>
      <c r="E5" s="99"/>
      <c r="F5" s="86"/>
      <c r="G5" s="86"/>
      <c r="H5" s="319"/>
    </row>
    <row r="6" spans="1:8" ht="15.75">
      <c r="A6" s="12"/>
      <c r="B6" s="327" t="s">
        <v>257</v>
      </c>
      <c r="C6" s="296"/>
      <c r="D6" s="296"/>
      <c r="E6" s="98"/>
      <c r="F6" s="52"/>
      <c r="G6" s="52"/>
      <c r="H6" s="319"/>
    </row>
    <row r="7" spans="1:8" ht="10.5" customHeight="1">
      <c r="A7" s="12"/>
      <c r="B7" s="38"/>
      <c r="C7" s="66"/>
      <c r="D7" s="66"/>
      <c r="E7" s="98"/>
      <c r="F7" s="87"/>
      <c r="G7" s="87"/>
      <c r="H7" s="319"/>
    </row>
    <row r="8" spans="1:8" ht="15">
      <c r="A8" s="211"/>
      <c r="B8" s="320"/>
      <c r="C8" s="664" t="s">
        <v>222</v>
      </c>
      <c r="D8" s="664"/>
      <c r="E8" s="664"/>
      <c r="F8" s="664"/>
      <c r="G8" s="664"/>
      <c r="H8" s="665"/>
    </row>
    <row r="9" spans="1:13" ht="28.5" customHeight="1">
      <c r="A9" s="211"/>
      <c r="B9" s="320"/>
      <c r="C9" s="669" t="s">
        <v>380</v>
      </c>
      <c r="D9" s="669"/>
      <c r="E9" s="669"/>
      <c r="F9" s="669"/>
      <c r="G9" s="669"/>
      <c r="H9" s="321"/>
      <c r="M9" s="402"/>
    </row>
    <row r="10" spans="1:8" ht="15" customHeight="1">
      <c r="A10" s="211"/>
      <c r="B10" s="320"/>
      <c r="C10" s="399" t="s">
        <v>379</v>
      </c>
      <c r="D10" s="305"/>
      <c r="E10" s="305"/>
      <c r="F10" s="305"/>
      <c r="G10" s="305"/>
      <c r="H10" s="321"/>
    </row>
    <row r="11" spans="1:8" ht="15" customHeight="1">
      <c r="A11" s="211"/>
      <c r="B11" s="322"/>
      <c r="H11" s="323"/>
    </row>
    <row r="12" spans="1:11" ht="15">
      <c r="A12" s="211"/>
      <c r="B12" s="322"/>
      <c r="C12" s="664" t="s">
        <v>146</v>
      </c>
      <c r="D12" s="664"/>
      <c r="E12" s="664"/>
      <c r="F12" s="664"/>
      <c r="G12" s="664"/>
      <c r="H12" s="665"/>
      <c r="K12" s="7"/>
    </row>
    <row r="13" spans="1:8" ht="15">
      <c r="A13" s="211"/>
      <c r="B13" s="322"/>
      <c r="C13" s="305"/>
      <c r="D13" s="305"/>
      <c r="E13" s="305"/>
      <c r="F13" s="305"/>
      <c r="G13" s="305"/>
      <c r="H13" s="321"/>
    </row>
    <row r="14" spans="1:13" ht="182.25" customHeight="1">
      <c r="A14" s="211"/>
      <c r="B14" s="322"/>
      <c r="C14" s="305"/>
      <c r="D14" s="305"/>
      <c r="E14" s="305"/>
      <c r="F14" s="305"/>
      <c r="G14" s="305"/>
      <c r="H14" s="321"/>
      <c r="K14" s="7"/>
      <c r="M14" s="7"/>
    </row>
    <row r="15" spans="1:14" ht="15">
      <c r="A15" s="211"/>
      <c r="B15" s="322"/>
      <c r="C15" s="664" t="s">
        <v>147</v>
      </c>
      <c r="D15" s="664"/>
      <c r="E15" s="664"/>
      <c r="F15" s="664"/>
      <c r="G15" s="664"/>
      <c r="H15" s="665"/>
      <c r="M15" s="7"/>
      <c r="N15" s="7"/>
    </row>
    <row r="16" spans="1:14" ht="15">
      <c r="A16" s="211"/>
      <c r="B16" s="322"/>
      <c r="C16" s="305"/>
      <c r="D16" s="305"/>
      <c r="E16" s="305"/>
      <c r="F16" s="305"/>
      <c r="G16" s="305"/>
      <c r="H16" s="321"/>
      <c r="M16" s="7"/>
      <c r="N16" s="7"/>
    </row>
    <row r="17" spans="1:8" ht="15">
      <c r="A17" s="211"/>
      <c r="B17" s="322"/>
      <c r="C17" s="198" t="s">
        <v>242</v>
      </c>
      <c r="D17" s="199"/>
      <c r="E17" s="200"/>
      <c r="F17" s="200"/>
      <c r="G17" s="200"/>
      <c r="H17" s="323"/>
    </row>
    <row r="18" spans="1:8" ht="15">
      <c r="A18" s="211"/>
      <c r="B18" s="322"/>
      <c r="C18" s="200"/>
      <c r="D18" s="662" t="s">
        <v>302</v>
      </c>
      <c r="E18" s="662"/>
      <c r="F18" s="662"/>
      <c r="G18" s="662"/>
      <c r="H18" s="663"/>
    </row>
    <row r="19" spans="1:8" ht="15">
      <c r="A19" s="211"/>
      <c r="B19" s="322"/>
      <c r="C19" s="200"/>
      <c r="D19" s="200"/>
      <c r="E19" s="200"/>
      <c r="F19" s="200"/>
      <c r="G19" s="200"/>
      <c r="H19" s="323"/>
    </row>
    <row r="20" spans="1:8" ht="15">
      <c r="A20" s="211"/>
      <c r="B20" s="322"/>
      <c r="C20" s="201" t="s">
        <v>243</v>
      </c>
      <c r="D20" s="200"/>
      <c r="E20" s="200"/>
      <c r="F20" s="200"/>
      <c r="G20" s="200"/>
      <c r="H20" s="323"/>
    </row>
    <row r="21" spans="1:8" ht="15">
      <c r="A21" s="211"/>
      <c r="B21" s="322"/>
      <c r="C21" s="200"/>
      <c r="D21" s="662" t="s">
        <v>303</v>
      </c>
      <c r="E21" s="662"/>
      <c r="F21" s="662"/>
      <c r="G21" s="662"/>
      <c r="H21" s="663"/>
    </row>
    <row r="22" spans="1:8" ht="15">
      <c r="A22" s="211"/>
      <c r="B22" s="322"/>
      <c r="C22" s="200"/>
      <c r="D22" s="662" t="s">
        <v>259</v>
      </c>
      <c r="E22" s="662"/>
      <c r="F22" s="662"/>
      <c r="G22" s="662"/>
      <c r="H22" s="663"/>
    </row>
    <row r="23" spans="1:8" ht="15">
      <c r="A23" s="211"/>
      <c r="B23" s="322"/>
      <c r="C23" s="200"/>
      <c r="D23" s="662" t="s">
        <v>260</v>
      </c>
      <c r="E23" s="662"/>
      <c r="F23" s="662"/>
      <c r="G23" s="662"/>
      <c r="H23" s="663"/>
    </row>
    <row r="24" spans="1:8" ht="15">
      <c r="A24" s="211"/>
      <c r="B24" s="322"/>
      <c r="C24" s="200"/>
      <c r="D24" s="662" t="s">
        <v>261</v>
      </c>
      <c r="E24" s="662"/>
      <c r="F24" s="662"/>
      <c r="G24" s="662"/>
      <c r="H24" s="663"/>
    </row>
    <row r="25" spans="1:8" ht="15">
      <c r="A25" s="211"/>
      <c r="B25" s="322"/>
      <c r="C25" s="200"/>
      <c r="D25" s="200"/>
      <c r="E25" s="200"/>
      <c r="F25" s="200"/>
      <c r="G25" s="200"/>
      <c r="H25" s="323"/>
    </row>
    <row r="26" spans="1:8" ht="15">
      <c r="A26" s="211"/>
      <c r="B26" s="322"/>
      <c r="C26" s="201" t="s">
        <v>244</v>
      </c>
      <c r="D26" s="200"/>
      <c r="E26" s="200"/>
      <c r="F26" s="200"/>
      <c r="G26" s="200"/>
      <c r="H26" s="323"/>
    </row>
    <row r="27" spans="1:8" ht="15">
      <c r="A27" s="211"/>
      <c r="B27" s="322"/>
      <c r="C27" s="200"/>
      <c r="D27" s="662" t="s">
        <v>262</v>
      </c>
      <c r="E27" s="662"/>
      <c r="F27" s="662"/>
      <c r="G27" s="662"/>
      <c r="H27" s="663"/>
    </row>
    <row r="28" spans="1:8" ht="15">
      <c r="A28" s="211"/>
      <c r="B28" s="322"/>
      <c r="C28" s="200"/>
      <c r="D28" s="662" t="s">
        <v>263</v>
      </c>
      <c r="E28" s="662"/>
      <c r="F28" s="662"/>
      <c r="G28" s="662"/>
      <c r="H28" s="663"/>
    </row>
    <row r="29" spans="1:8" ht="15">
      <c r="A29" s="211"/>
      <c r="B29" s="322"/>
      <c r="C29" s="200"/>
      <c r="D29" s="662"/>
      <c r="E29" s="662"/>
      <c r="F29" s="662"/>
      <c r="G29" s="662"/>
      <c r="H29" s="663"/>
    </row>
    <row r="30" spans="1:8" ht="15">
      <c r="A30" s="211"/>
      <c r="B30" s="322"/>
      <c r="C30" s="67" t="s">
        <v>359</v>
      </c>
      <c r="D30" s="200"/>
      <c r="E30" s="200"/>
      <c r="F30" s="200"/>
      <c r="G30" s="200"/>
      <c r="H30" s="323"/>
    </row>
    <row r="31" spans="1:8" ht="15.75" thickBot="1">
      <c r="A31" s="211"/>
      <c r="B31" s="194"/>
      <c r="C31" s="325"/>
      <c r="D31" s="325"/>
      <c r="E31" s="325"/>
      <c r="F31" s="325"/>
      <c r="G31" s="325"/>
      <c r="H31" s="326"/>
    </row>
    <row r="32" spans="1:8" ht="15.75" thickTop="1">
      <c r="A32" s="211"/>
      <c r="B32" s="199"/>
      <c r="C32" s="200"/>
      <c r="D32" s="200"/>
      <c r="E32" s="200"/>
      <c r="F32" s="200"/>
      <c r="G32" s="200"/>
      <c r="H32" s="200"/>
    </row>
    <row r="33" spans="1:8" ht="15">
      <c r="A33" s="211"/>
      <c r="B33" s="199"/>
      <c r="C33" s="200"/>
      <c r="D33" s="200"/>
      <c r="E33" s="200"/>
      <c r="F33" s="200"/>
      <c r="G33" s="200"/>
      <c r="H33" s="200"/>
    </row>
    <row r="34" spans="1:8" ht="15">
      <c r="A34" s="211"/>
      <c r="B34" s="199"/>
      <c r="C34" s="200"/>
      <c r="D34" s="200"/>
      <c r="E34" s="200"/>
      <c r="F34" s="200"/>
      <c r="G34" s="200"/>
      <c r="H34" s="200"/>
    </row>
    <row r="35" spans="1:8" ht="15">
      <c r="A35" s="211"/>
      <c r="B35" s="199"/>
      <c r="C35" s="200"/>
      <c r="D35" s="200"/>
      <c r="E35" s="200"/>
      <c r="F35" s="200"/>
      <c r="G35" s="200"/>
      <c r="H35" s="200"/>
    </row>
    <row r="36" spans="1:8" ht="15.75" thickBot="1">
      <c r="A36" s="211"/>
      <c r="B36" s="199"/>
      <c r="C36" s="200"/>
      <c r="D36" s="200"/>
      <c r="E36" s="200"/>
      <c r="F36" s="200"/>
      <c r="G36" s="200"/>
      <c r="H36" s="200"/>
    </row>
    <row r="37" spans="1:8" ht="27.75" customHeight="1" thickTop="1">
      <c r="A37" s="12"/>
      <c r="B37" s="655" t="s">
        <v>258</v>
      </c>
      <c r="C37" s="656"/>
      <c r="D37" s="656"/>
      <c r="E37" s="656"/>
      <c r="F37" s="656"/>
      <c r="G37" s="656"/>
      <c r="H37" s="657"/>
    </row>
    <row r="38" spans="1:8" ht="8.25" customHeight="1">
      <c r="A38" s="12"/>
      <c r="B38" s="318"/>
      <c r="C38" s="66"/>
      <c r="D38" s="66"/>
      <c r="E38" s="99"/>
      <c r="F38" s="52"/>
      <c r="G38" s="52"/>
      <c r="H38" s="319"/>
    </row>
    <row r="39" spans="1:8" ht="15.75">
      <c r="A39" s="12"/>
      <c r="B39" s="658" t="s">
        <v>48</v>
      </c>
      <c r="C39" s="659"/>
      <c r="D39" s="659"/>
      <c r="E39" s="659"/>
      <c r="F39" s="659"/>
      <c r="G39" s="659"/>
      <c r="H39" s="660"/>
    </row>
    <row r="40" spans="1:8" ht="15.75">
      <c r="A40" s="12"/>
      <c r="B40" s="541" t="s">
        <v>281</v>
      </c>
      <c r="C40" s="542"/>
      <c r="D40" s="542"/>
      <c r="E40" s="542"/>
      <c r="F40" s="542"/>
      <c r="G40" s="542"/>
      <c r="H40" s="543"/>
    </row>
    <row r="41" spans="1:8" ht="15.75">
      <c r="A41" s="12"/>
      <c r="B41" s="306"/>
      <c r="C41" s="304"/>
      <c r="D41" s="304"/>
      <c r="E41" s="304"/>
      <c r="F41" s="304"/>
      <c r="G41" s="304"/>
      <c r="H41" s="307"/>
    </row>
    <row r="42" spans="1:8" ht="15.75">
      <c r="A42" s="211"/>
      <c r="B42" s="190"/>
      <c r="C42" s="69" t="s">
        <v>218</v>
      </c>
      <c r="D42" s="200"/>
      <c r="E42" s="200"/>
      <c r="F42" s="200"/>
      <c r="G42" s="200"/>
      <c r="H42" s="323"/>
    </row>
    <row r="43" spans="1:8" ht="15.75">
      <c r="A43" s="211"/>
      <c r="B43" s="328"/>
      <c r="C43" s="200"/>
      <c r="D43" s="200"/>
      <c r="E43" s="200"/>
      <c r="F43" s="200"/>
      <c r="G43" s="200"/>
      <c r="H43" s="323"/>
    </row>
    <row r="44" spans="1:8" ht="16.5" thickBot="1">
      <c r="A44" s="211"/>
      <c r="B44" s="328"/>
      <c r="C44" s="200"/>
      <c r="D44" s="200"/>
      <c r="E44" s="200"/>
      <c r="F44" s="277"/>
      <c r="G44" s="227"/>
      <c r="H44" s="323"/>
    </row>
    <row r="45" spans="1:8" ht="8.25" customHeight="1" thickTop="1">
      <c r="A45" s="12"/>
      <c r="B45" s="38"/>
      <c r="C45" s="66"/>
      <c r="D45" s="66"/>
      <c r="E45" s="98"/>
      <c r="F45" s="267"/>
      <c r="G45" s="268"/>
      <c r="H45" s="319"/>
    </row>
    <row r="46" spans="1:8" ht="14.25" customHeight="1">
      <c r="A46" s="12"/>
      <c r="B46" s="190"/>
      <c r="C46" s="66"/>
      <c r="D46" s="66"/>
      <c r="E46" s="98"/>
      <c r="F46" s="269" t="s">
        <v>293</v>
      </c>
      <c r="G46" s="269" t="s">
        <v>294</v>
      </c>
      <c r="H46" s="193"/>
    </row>
    <row r="47" spans="1:8" ht="9" customHeight="1" thickBot="1">
      <c r="A47" s="12"/>
      <c r="B47" s="190"/>
      <c r="C47" s="66"/>
      <c r="D47" s="66"/>
      <c r="E47" s="98"/>
      <c r="F47" s="272"/>
      <c r="G47" s="272"/>
      <c r="H47" s="193"/>
    </row>
    <row r="48" spans="1:8" ht="16.5" thickTop="1">
      <c r="A48" s="12"/>
      <c r="B48" s="151"/>
      <c r="C48" s="210" t="s">
        <v>187</v>
      </c>
      <c r="D48" s="199"/>
      <c r="E48" s="98"/>
      <c r="F48" s="11"/>
      <c r="G48" s="11"/>
      <c r="H48" s="314"/>
    </row>
    <row r="49" spans="1:8" ht="15.75">
      <c r="A49" s="12"/>
      <c r="B49" s="151"/>
      <c r="C49" s="211" t="s">
        <v>264</v>
      </c>
      <c r="D49" s="199"/>
      <c r="E49" s="97" t="s">
        <v>247</v>
      </c>
      <c r="F49" s="158">
        <v>2278</v>
      </c>
      <c r="G49" s="158">
        <v>2011</v>
      </c>
      <c r="H49" s="314"/>
    </row>
    <row r="50" spans="1:8" ht="15.75">
      <c r="A50" s="12"/>
      <c r="B50" s="151"/>
      <c r="C50" s="211" t="s">
        <v>304</v>
      </c>
      <c r="D50" s="199"/>
      <c r="E50" s="97" t="s">
        <v>247</v>
      </c>
      <c r="F50" s="158">
        <v>100</v>
      </c>
      <c r="G50" s="158">
        <v>100</v>
      </c>
      <c r="H50" s="314"/>
    </row>
    <row r="51" spans="1:8" ht="15.75">
      <c r="A51" s="12"/>
      <c r="B51" s="151"/>
      <c r="C51" s="211"/>
      <c r="D51" s="199"/>
      <c r="E51" s="97"/>
      <c r="F51" s="158"/>
      <c r="G51" s="158"/>
      <c r="H51" s="314"/>
    </row>
    <row r="52" spans="1:8" ht="15.75">
      <c r="A52" s="12"/>
      <c r="B52" s="151"/>
      <c r="C52" s="210" t="s">
        <v>55</v>
      </c>
      <c r="D52" s="199"/>
      <c r="E52" s="97"/>
      <c r="F52" s="158"/>
      <c r="G52" s="158"/>
      <c r="H52" s="314"/>
    </row>
    <row r="53" spans="1:8" ht="15.75">
      <c r="A53" s="12"/>
      <c r="B53" s="151"/>
      <c r="C53" s="211" t="s">
        <v>148</v>
      </c>
      <c r="D53" s="199"/>
      <c r="E53" s="97" t="s">
        <v>247</v>
      </c>
      <c r="F53" s="158">
        <v>500</v>
      </c>
      <c r="G53" s="158">
        <v>500</v>
      </c>
      <c r="H53" s="314"/>
    </row>
    <row r="54" spans="1:8" ht="15.75">
      <c r="A54" s="12"/>
      <c r="B54" s="151"/>
      <c r="C54" s="211"/>
      <c r="D54" s="199"/>
      <c r="E54" s="97"/>
      <c r="F54" s="158"/>
      <c r="G54" s="158"/>
      <c r="H54" s="314"/>
    </row>
    <row r="55" spans="1:8" ht="15.75">
      <c r="A55" s="12"/>
      <c r="B55" s="151"/>
      <c r="C55" s="210" t="s">
        <v>56</v>
      </c>
      <c r="D55" s="199"/>
      <c r="E55" s="97"/>
      <c r="F55" s="158"/>
      <c r="G55" s="158"/>
      <c r="H55" s="314"/>
    </row>
    <row r="56" spans="1:8" ht="15.75">
      <c r="A56" s="12"/>
      <c r="B56" s="151"/>
      <c r="C56" s="211" t="s">
        <v>149</v>
      </c>
      <c r="D56" s="199"/>
      <c r="E56" s="97" t="s">
        <v>247</v>
      </c>
      <c r="F56" s="158">
        <v>150</v>
      </c>
      <c r="G56" s="158">
        <v>150</v>
      </c>
      <c r="H56" s="314"/>
    </row>
    <row r="57" spans="1:8" ht="15.75">
      <c r="A57" s="12"/>
      <c r="B57" s="151"/>
      <c r="C57" s="211" t="s">
        <v>57</v>
      </c>
      <c r="D57" s="199"/>
      <c r="E57" s="97" t="s">
        <v>247</v>
      </c>
      <c r="F57" s="158">
        <v>200</v>
      </c>
      <c r="G57" s="158">
        <v>200</v>
      </c>
      <c r="H57" s="314"/>
    </row>
    <row r="58" spans="1:8" ht="15.75">
      <c r="A58" s="12"/>
      <c r="B58" s="151"/>
      <c r="C58" s="211" t="s">
        <v>58</v>
      </c>
      <c r="D58" s="199"/>
      <c r="E58" s="97" t="s">
        <v>247</v>
      </c>
      <c r="F58" s="158">
        <v>200</v>
      </c>
      <c r="G58" s="158">
        <v>200</v>
      </c>
      <c r="H58" s="314"/>
    </row>
    <row r="59" spans="1:8" ht="15.75">
      <c r="A59" s="12"/>
      <c r="B59" s="151"/>
      <c r="C59" s="211" t="s">
        <v>59</v>
      </c>
      <c r="D59" s="199"/>
      <c r="E59" s="97" t="s">
        <v>247</v>
      </c>
      <c r="F59" s="203">
        <v>200</v>
      </c>
      <c r="G59" s="203">
        <v>200</v>
      </c>
      <c r="H59" s="314"/>
    </row>
    <row r="60" spans="1:8" ht="15.75">
      <c r="A60" s="12"/>
      <c r="B60" s="151"/>
      <c r="C60" s="211"/>
      <c r="D60" s="199"/>
      <c r="E60" s="97"/>
      <c r="F60" s="203"/>
      <c r="G60" s="203"/>
      <c r="H60" s="314"/>
    </row>
    <row r="61" spans="1:8" ht="15.75">
      <c r="A61" s="12"/>
      <c r="B61" s="151"/>
      <c r="C61" s="210" t="s">
        <v>60</v>
      </c>
      <c r="D61" s="199"/>
      <c r="E61" s="97"/>
      <c r="F61" s="203"/>
      <c r="G61" s="203"/>
      <c r="H61" s="314"/>
    </row>
    <row r="62" spans="1:8" ht="15.75">
      <c r="A62" s="12"/>
      <c r="B62" s="151"/>
      <c r="C62" s="211" t="s">
        <v>266</v>
      </c>
      <c r="D62" s="199"/>
      <c r="E62" s="97" t="s">
        <v>265</v>
      </c>
      <c r="F62" s="203">
        <v>3265</v>
      </c>
      <c r="G62" s="203">
        <v>2568</v>
      </c>
      <c r="H62" s="314"/>
    </row>
    <row r="63" spans="1:8" ht="15.75">
      <c r="A63" s="12"/>
      <c r="B63" s="151"/>
      <c r="C63" s="211"/>
      <c r="D63" s="199"/>
      <c r="E63" s="97"/>
      <c r="F63" s="203"/>
      <c r="G63" s="203"/>
      <c r="H63" s="314"/>
    </row>
    <row r="64" spans="1:8" ht="15.75">
      <c r="A64" s="12"/>
      <c r="B64" s="151"/>
      <c r="C64" s="210" t="s">
        <v>61</v>
      </c>
      <c r="D64" s="199"/>
      <c r="E64" s="97"/>
      <c r="F64" s="203"/>
      <c r="G64" s="203"/>
      <c r="H64" s="314"/>
    </row>
    <row r="65" spans="1:8" ht="15.75">
      <c r="A65" s="12"/>
      <c r="B65" s="151"/>
      <c r="C65" s="211" t="s">
        <v>378</v>
      </c>
      <c r="D65" s="199"/>
      <c r="E65" s="97" t="s">
        <v>247</v>
      </c>
      <c r="F65" s="203">
        <v>75549.99</v>
      </c>
      <c r="G65" s="203">
        <v>47611.45</v>
      </c>
      <c r="H65" s="314"/>
    </row>
    <row r="66" spans="1:8" ht="15.75">
      <c r="A66" s="12"/>
      <c r="B66" s="151"/>
      <c r="C66" s="211" t="s">
        <v>239</v>
      </c>
      <c r="D66" s="199"/>
      <c r="E66" s="97" t="s">
        <v>247</v>
      </c>
      <c r="F66" s="203">
        <v>1504.39</v>
      </c>
      <c r="G66" s="203">
        <v>983.7</v>
      </c>
      <c r="H66" s="314"/>
    </row>
    <row r="67" spans="1:8" ht="16.5" thickBot="1">
      <c r="A67" s="12"/>
      <c r="B67" s="151"/>
      <c r="C67" s="211"/>
      <c r="D67" s="199"/>
      <c r="E67" s="97"/>
      <c r="F67" s="203"/>
      <c r="G67" s="203"/>
      <c r="H67" s="314"/>
    </row>
    <row r="68" spans="1:8" ht="6.75" customHeight="1" thickTop="1">
      <c r="A68" s="12"/>
      <c r="B68" s="151"/>
      <c r="C68" s="199"/>
      <c r="D68" s="284"/>
      <c r="E68" s="7"/>
      <c r="F68" s="268"/>
      <c r="G68" s="268"/>
      <c r="H68" s="314"/>
    </row>
    <row r="69" spans="1:8" ht="15.75">
      <c r="A69" s="12"/>
      <c r="B69" s="151"/>
      <c r="C69" s="199"/>
      <c r="D69" s="211" t="s">
        <v>14</v>
      </c>
      <c r="E69" s="97" t="s">
        <v>247</v>
      </c>
      <c r="F69" s="207">
        <f>SUM(F49:F66)</f>
        <v>83947.38</v>
      </c>
      <c r="G69" s="207">
        <f>SUM(G49:G66)</f>
        <v>54524.149999999994</v>
      </c>
      <c r="H69" s="314"/>
    </row>
    <row r="70" spans="1:8" ht="8.25" customHeight="1" thickBot="1">
      <c r="A70" s="12"/>
      <c r="B70" s="151"/>
      <c r="C70" s="66"/>
      <c r="D70" s="12"/>
      <c r="E70" s="97"/>
      <c r="F70" s="205"/>
      <c r="G70" s="205"/>
      <c r="H70" s="314"/>
    </row>
    <row r="71" spans="1:8" ht="8.25" customHeight="1" thickTop="1">
      <c r="A71" s="12"/>
      <c r="B71" s="151"/>
      <c r="C71" s="66"/>
      <c r="D71" s="12"/>
      <c r="E71" s="97"/>
      <c r="F71" s="282"/>
      <c r="G71" s="282"/>
      <c r="H71" s="314"/>
    </row>
    <row r="72" spans="1:8" ht="8.25" customHeight="1">
      <c r="A72" s="12"/>
      <c r="B72" s="151"/>
      <c r="C72" s="66"/>
      <c r="D72" s="12"/>
      <c r="E72" s="97"/>
      <c r="F72" s="282"/>
      <c r="G72" s="282"/>
      <c r="H72" s="314"/>
    </row>
    <row r="73" spans="1:8" ht="13.5" customHeight="1">
      <c r="A73" s="12"/>
      <c r="B73" s="137" t="s">
        <v>359</v>
      </c>
      <c r="C73" s="66"/>
      <c r="D73" s="66"/>
      <c r="E73" s="98"/>
      <c r="F73" s="52"/>
      <c r="G73" s="52"/>
      <c r="H73" s="314"/>
    </row>
    <row r="74" spans="1:8" ht="15.75" customHeight="1" thickBot="1">
      <c r="A74" s="12"/>
      <c r="B74" s="324"/>
      <c r="C74" s="329"/>
      <c r="D74" s="329"/>
      <c r="E74" s="330"/>
      <c r="F74" s="331"/>
      <c r="G74" s="331"/>
      <c r="H74" s="332"/>
    </row>
    <row r="75" ht="8.25" customHeight="1" thickTop="1">
      <c r="A75" s="12"/>
    </row>
    <row r="76" ht="15" customHeight="1">
      <c r="A76" s="12"/>
    </row>
    <row r="77" ht="13.5" customHeight="1">
      <c r="A77" s="12"/>
    </row>
    <row r="78" ht="13.5" customHeight="1">
      <c r="A78" s="12"/>
    </row>
    <row r="79" ht="15.75" customHeight="1">
      <c r="A79" s="12"/>
    </row>
    <row r="80" ht="15" customHeight="1">
      <c r="A80" s="12"/>
    </row>
    <row r="81" ht="15" customHeight="1">
      <c r="A81" s="12"/>
    </row>
    <row r="82" ht="14.25" customHeight="1">
      <c r="A82" s="12"/>
    </row>
    <row r="83" ht="8.25" customHeight="1">
      <c r="A83" s="12"/>
    </row>
    <row r="84" ht="16.5" thickBot="1">
      <c r="A84" s="12"/>
    </row>
    <row r="85" spans="1:8" ht="27" customHeight="1" thickTop="1">
      <c r="A85" s="12"/>
      <c r="B85" s="655" t="s">
        <v>258</v>
      </c>
      <c r="C85" s="656"/>
      <c r="D85" s="656"/>
      <c r="E85" s="656"/>
      <c r="F85" s="656"/>
      <c r="G85" s="656"/>
      <c r="H85" s="657"/>
    </row>
    <row r="86" spans="1:8" ht="6.75" customHeight="1">
      <c r="A86" s="12"/>
      <c r="B86" s="318"/>
      <c r="C86" s="66"/>
      <c r="D86" s="66"/>
      <c r="E86" s="99"/>
      <c r="F86" s="52"/>
      <c r="G86" s="52"/>
      <c r="H86" s="319"/>
    </row>
    <row r="87" spans="1:8" ht="15.75">
      <c r="A87" s="12"/>
      <c r="B87" s="658" t="s">
        <v>48</v>
      </c>
      <c r="C87" s="659"/>
      <c r="D87" s="659"/>
      <c r="E87" s="659"/>
      <c r="F87" s="659"/>
      <c r="G87" s="659"/>
      <c r="H87" s="660"/>
    </row>
    <row r="88" spans="1:8" ht="15.75">
      <c r="A88" s="12"/>
      <c r="B88" s="541" t="s">
        <v>281</v>
      </c>
      <c r="C88" s="542"/>
      <c r="D88" s="542"/>
      <c r="E88" s="542"/>
      <c r="F88" s="542"/>
      <c r="G88" s="542"/>
      <c r="H88" s="543"/>
    </row>
    <row r="89" spans="1:8" ht="15.75">
      <c r="A89" s="12"/>
      <c r="B89" s="151"/>
      <c r="C89" s="66"/>
      <c r="D89" s="66"/>
      <c r="E89" s="98"/>
      <c r="F89" s="52"/>
      <c r="G89" s="52"/>
      <c r="H89" s="314"/>
    </row>
    <row r="90" spans="1:8" ht="15.75">
      <c r="A90" s="12"/>
      <c r="B90" s="151"/>
      <c r="C90" s="69" t="s">
        <v>308</v>
      </c>
      <c r="D90" s="200"/>
      <c r="E90" s="200"/>
      <c r="F90" s="200"/>
      <c r="G90" s="282"/>
      <c r="H90" s="314"/>
    </row>
    <row r="91" spans="1:8" ht="15.75">
      <c r="A91" s="12"/>
      <c r="B91" s="151"/>
      <c r="C91" s="66"/>
      <c r="D91" s="12"/>
      <c r="E91" s="97"/>
      <c r="F91" s="282"/>
      <c r="G91" s="282"/>
      <c r="H91" s="314"/>
    </row>
    <row r="92" spans="1:8" ht="16.5" thickBot="1">
      <c r="A92" s="12"/>
      <c r="B92" s="151"/>
      <c r="C92" s="200"/>
      <c r="D92" s="200"/>
      <c r="E92" s="200"/>
      <c r="F92" s="277"/>
      <c r="G92" s="227"/>
      <c r="H92" s="314"/>
    </row>
    <row r="93" spans="1:8" ht="7.5" customHeight="1" thickTop="1">
      <c r="A93" s="12"/>
      <c r="B93" s="151"/>
      <c r="C93" s="66"/>
      <c r="D93" s="66"/>
      <c r="E93" s="98"/>
      <c r="F93" s="267"/>
      <c r="G93" s="268"/>
      <c r="H93" s="314"/>
    </row>
    <row r="94" spans="1:8" ht="15.75">
      <c r="A94" s="12"/>
      <c r="B94" s="151"/>
      <c r="C94" s="66"/>
      <c r="D94" s="66"/>
      <c r="E94" s="98"/>
      <c r="F94" s="269" t="s">
        <v>293</v>
      </c>
      <c r="G94" s="269" t="s">
        <v>294</v>
      </c>
      <c r="H94" s="314"/>
    </row>
    <row r="95" spans="1:8" ht="6.75" customHeight="1" thickBot="1">
      <c r="A95" s="12"/>
      <c r="B95" s="151"/>
      <c r="C95" s="66"/>
      <c r="D95" s="66"/>
      <c r="E95" s="98"/>
      <c r="F95" s="272"/>
      <c r="G95" s="272"/>
      <c r="H95" s="314"/>
    </row>
    <row r="96" spans="1:8" ht="16.5" thickTop="1">
      <c r="A96" s="12"/>
      <c r="B96" s="151"/>
      <c r="C96" s="210" t="s">
        <v>305</v>
      </c>
      <c r="D96" s="199"/>
      <c r="E96" s="98"/>
      <c r="F96" s="11"/>
      <c r="G96" s="11"/>
      <c r="H96" s="314"/>
    </row>
    <row r="97" spans="1:8" ht="15.75">
      <c r="A97" s="12"/>
      <c r="B97" s="151"/>
      <c r="C97" s="211" t="s">
        <v>306</v>
      </c>
      <c r="D97" s="199"/>
      <c r="E97" s="97" t="s">
        <v>247</v>
      </c>
      <c r="F97" s="158">
        <v>26188</v>
      </c>
      <c r="G97" s="158">
        <v>90955.7</v>
      </c>
      <c r="H97" s="314"/>
    </row>
    <row r="98" spans="1:8" ht="15.75">
      <c r="A98" s="12"/>
      <c r="B98" s="151"/>
      <c r="C98" s="211" t="s">
        <v>307</v>
      </c>
      <c r="D98" s="199"/>
      <c r="E98" s="97" t="s">
        <v>247</v>
      </c>
      <c r="F98" s="158">
        <v>19171.2</v>
      </c>
      <c r="G98" s="158">
        <v>0</v>
      </c>
      <c r="H98" s="314"/>
    </row>
    <row r="99" spans="1:8" ht="16.5" thickBot="1">
      <c r="A99" s="12"/>
      <c r="B99" s="151"/>
      <c r="C99" s="66"/>
      <c r="D99" s="12"/>
      <c r="E99" s="97"/>
      <c r="F99" s="205"/>
      <c r="G99" s="205"/>
      <c r="H99" s="314"/>
    </row>
    <row r="100" spans="1:8" ht="7.5" customHeight="1" thickTop="1">
      <c r="A100" s="12"/>
      <c r="B100" s="151"/>
      <c r="C100" s="199"/>
      <c r="D100" s="284"/>
      <c r="E100" s="7"/>
      <c r="F100" s="268"/>
      <c r="G100" s="268"/>
      <c r="H100" s="314"/>
    </row>
    <row r="101" spans="1:10" ht="15.75">
      <c r="A101" s="12"/>
      <c r="B101" s="151"/>
      <c r="C101" s="199"/>
      <c r="D101" s="211" t="s">
        <v>14</v>
      </c>
      <c r="E101" s="97" t="s">
        <v>247</v>
      </c>
      <c r="F101" s="207">
        <f>SUM(F81:F98)</f>
        <v>45359.2</v>
      </c>
      <c r="G101" s="207">
        <f>SUM(G81:G98)</f>
        <v>90955.7</v>
      </c>
      <c r="H101" s="314"/>
      <c r="J101" s="116"/>
    </row>
    <row r="102" spans="1:8" ht="6.75" customHeight="1" thickBot="1">
      <c r="A102" s="12"/>
      <c r="B102" s="151"/>
      <c r="C102" s="66"/>
      <c r="D102" s="12"/>
      <c r="E102" s="97"/>
      <c r="F102" s="205"/>
      <c r="G102" s="205"/>
      <c r="H102" s="314"/>
    </row>
    <row r="103" spans="1:8" ht="16.5" thickTop="1">
      <c r="A103" s="12"/>
      <c r="B103" s="151"/>
      <c r="C103" s="66"/>
      <c r="D103" s="66"/>
      <c r="E103" s="98"/>
      <c r="F103" s="52"/>
      <c r="G103" s="52"/>
      <c r="H103" s="314"/>
    </row>
    <row r="104" spans="1:8" ht="15.75">
      <c r="A104" s="12"/>
      <c r="B104" s="190"/>
      <c r="C104" s="69" t="s">
        <v>309</v>
      </c>
      <c r="D104" s="66"/>
      <c r="E104" s="98"/>
      <c r="F104" s="52"/>
      <c r="G104" s="52"/>
      <c r="H104" s="314"/>
    </row>
    <row r="105" spans="1:8" ht="15.75">
      <c r="A105" s="12"/>
      <c r="B105" s="328"/>
      <c r="C105" s="66"/>
      <c r="D105" s="66"/>
      <c r="E105" s="98"/>
      <c r="F105" s="52"/>
      <c r="G105" s="52"/>
      <c r="H105" s="314"/>
    </row>
    <row r="106" spans="1:8" ht="16.5" thickBot="1">
      <c r="A106" s="12"/>
      <c r="B106" s="328"/>
      <c r="C106" s="66"/>
      <c r="D106" s="66"/>
      <c r="E106" s="98"/>
      <c r="F106" s="277"/>
      <c r="G106" s="227"/>
      <c r="H106" s="314"/>
    </row>
    <row r="107" spans="1:8" ht="9" customHeight="1" thickTop="1">
      <c r="A107" s="12"/>
      <c r="B107" s="151"/>
      <c r="C107" s="70"/>
      <c r="D107" s="66"/>
      <c r="E107" s="98"/>
      <c r="F107" s="267"/>
      <c r="G107" s="268"/>
      <c r="H107" s="314"/>
    </row>
    <row r="108" spans="1:8" ht="15.75">
      <c r="A108" s="12"/>
      <c r="B108" s="151"/>
      <c r="C108" s="70"/>
      <c r="D108" s="66"/>
      <c r="E108" s="98"/>
      <c r="F108" s="269" t="s">
        <v>293</v>
      </c>
      <c r="G108" s="269" t="s">
        <v>294</v>
      </c>
      <c r="H108" s="314"/>
    </row>
    <row r="109" spans="1:8" ht="7.5" customHeight="1" thickBot="1">
      <c r="A109" s="12"/>
      <c r="B109" s="151"/>
      <c r="C109" s="70"/>
      <c r="D109" s="66"/>
      <c r="E109" s="98"/>
      <c r="F109" s="272"/>
      <c r="G109" s="272"/>
      <c r="H109" s="314"/>
    </row>
    <row r="110" spans="1:8" ht="16.5" thickTop="1">
      <c r="A110" s="12"/>
      <c r="B110" s="38"/>
      <c r="C110" s="210"/>
      <c r="D110" s="199"/>
      <c r="E110" s="97"/>
      <c r="F110" s="271"/>
      <c r="G110" s="271"/>
      <c r="H110" s="314"/>
    </row>
    <row r="111" spans="1:8" ht="15.75">
      <c r="A111" s="12"/>
      <c r="B111" s="38"/>
      <c r="C111" s="211" t="s">
        <v>192</v>
      </c>
      <c r="D111" s="199"/>
      <c r="E111" s="97" t="s">
        <v>49</v>
      </c>
      <c r="F111" s="203">
        <v>86887.61</v>
      </c>
      <c r="G111" s="203">
        <v>85729.52</v>
      </c>
      <c r="H111" s="314"/>
    </row>
    <row r="112" spans="1:8" ht="15.75">
      <c r="A112" s="12"/>
      <c r="B112" s="38"/>
      <c r="C112" s="211" t="s">
        <v>432</v>
      </c>
      <c r="D112" s="199"/>
      <c r="E112" s="97"/>
      <c r="F112" s="203">
        <v>5734.34</v>
      </c>
      <c r="G112" s="203"/>
      <c r="H112" s="314"/>
    </row>
    <row r="113" spans="1:8" ht="15.75">
      <c r="A113" s="12"/>
      <c r="B113" s="38"/>
      <c r="C113" s="211" t="s">
        <v>431</v>
      </c>
      <c r="D113" s="199"/>
      <c r="E113" s="97"/>
      <c r="F113" s="203">
        <v>34000</v>
      </c>
      <c r="G113" s="203"/>
      <c r="H113" s="314"/>
    </row>
    <row r="114" spans="1:8" ht="15.75">
      <c r="A114" s="12"/>
      <c r="B114" s="38"/>
      <c r="C114" s="210" t="s">
        <v>62</v>
      </c>
      <c r="D114" s="199"/>
      <c r="E114" s="97"/>
      <c r="F114" s="203"/>
      <c r="G114" s="203"/>
      <c r="H114" s="314"/>
    </row>
    <row r="115" spans="1:8" ht="16.5" thickBot="1">
      <c r="A115" s="12"/>
      <c r="B115" s="38"/>
      <c r="C115" s="211" t="s">
        <v>150</v>
      </c>
      <c r="D115" s="199"/>
      <c r="E115" s="97" t="s">
        <v>49</v>
      </c>
      <c r="F115" s="374">
        <v>-4097.75</v>
      </c>
      <c r="G115" s="374">
        <v>-4802.17</v>
      </c>
      <c r="H115" s="314"/>
    </row>
    <row r="116" spans="1:8" ht="23.25" customHeight="1" thickTop="1">
      <c r="A116" s="12"/>
      <c r="B116" s="38"/>
      <c r="C116" s="211" t="s">
        <v>210</v>
      </c>
      <c r="D116" s="211"/>
      <c r="E116" s="97" t="s">
        <v>49</v>
      </c>
      <c r="F116" s="357">
        <f>SUM(F111:F115)</f>
        <v>122524.2</v>
      </c>
      <c r="G116" s="357">
        <f>SUM(G111:G115)</f>
        <v>80927.35</v>
      </c>
      <c r="H116" s="64"/>
    </row>
    <row r="117" spans="1:8" ht="15.75">
      <c r="A117" s="12"/>
      <c r="B117" s="38"/>
      <c r="C117" s="210" t="s">
        <v>63</v>
      </c>
      <c r="D117" s="211"/>
      <c r="E117" s="97"/>
      <c r="F117" s="203"/>
      <c r="G117" s="203"/>
      <c r="H117" s="64"/>
    </row>
    <row r="118" spans="1:8" ht="15.75">
      <c r="A118" s="12"/>
      <c r="B118" s="38"/>
      <c r="C118" s="211" t="s">
        <v>64</v>
      </c>
      <c r="D118" s="211"/>
      <c r="E118" s="97" t="s">
        <v>49</v>
      </c>
      <c r="F118" s="203">
        <v>14105.01</v>
      </c>
      <c r="G118" s="203">
        <v>9358.42</v>
      </c>
      <c r="H118" s="64"/>
    </row>
    <row r="119" spans="1:8" ht="15.75">
      <c r="A119" s="12"/>
      <c r="B119" s="38"/>
      <c r="C119" s="211" t="s">
        <v>65</v>
      </c>
      <c r="D119" s="211"/>
      <c r="E119" s="97" t="s">
        <v>49</v>
      </c>
      <c r="F119" s="203">
        <v>0</v>
      </c>
      <c r="G119" s="203">
        <v>2515.72</v>
      </c>
      <c r="H119" s="64"/>
    </row>
    <row r="120" spans="1:8" ht="15.75">
      <c r="A120" s="12"/>
      <c r="B120" s="38"/>
      <c r="C120" s="211" t="s">
        <v>372</v>
      </c>
      <c r="D120" s="211"/>
      <c r="E120" s="97" t="s">
        <v>49</v>
      </c>
      <c r="F120" s="203">
        <v>1362.81</v>
      </c>
      <c r="G120" s="203">
        <v>2460.2</v>
      </c>
      <c r="H120" s="64"/>
    </row>
    <row r="121" spans="1:8" ht="15.75">
      <c r="A121" s="12"/>
      <c r="B121" s="38"/>
      <c r="C121" s="210" t="s">
        <v>66</v>
      </c>
      <c r="D121" s="211"/>
      <c r="E121" s="97"/>
      <c r="F121" s="203"/>
      <c r="G121" s="203"/>
      <c r="H121" s="64"/>
    </row>
    <row r="122" spans="1:8" ht="15.75">
      <c r="A122" s="12"/>
      <c r="B122" s="38"/>
      <c r="C122" s="211" t="s">
        <v>67</v>
      </c>
      <c r="D122" s="211"/>
      <c r="E122" s="97" t="s">
        <v>49</v>
      </c>
      <c r="F122" s="203">
        <v>869.98</v>
      </c>
      <c r="G122" s="203">
        <v>6766.64</v>
      </c>
      <c r="H122" s="64"/>
    </row>
    <row r="123" spans="1:8" ht="15.75">
      <c r="A123" s="12"/>
      <c r="B123" s="38"/>
      <c r="C123" s="211" t="s">
        <v>170</v>
      </c>
      <c r="D123" s="211"/>
      <c r="E123" s="97" t="s">
        <v>49</v>
      </c>
      <c r="F123" s="203">
        <v>0</v>
      </c>
      <c r="G123" s="203">
        <v>0</v>
      </c>
      <c r="H123" s="64"/>
    </row>
    <row r="124" spans="1:8" ht="15.75">
      <c r="A124" s="12"/>
      <c r="B124" s="38"/>
      <c r="C124" s="210" t="s">
        <v>240</v>
      </c>
      <c r="D124" s="211"/>
      <c r="E124" s="97"/>
      <c r="F124" s="203"/>
      <c r="G124" s="203"/>
      <c r="H124" s="64"/>
    </row>
    <row r="125" spans="1:8" ht="15.75">
      <c r="A125" s="12"/>
      <c r="B125" s="38"/>
      <c r="C125" s="211" t="s">
        <v>241</v>
      </c>
      <c r="D125" s="211"/>
      <c r="E125" s="97" t="s">
        <v>49</v>
      </c>
      <c r="F125" s="203">
        <v>0</v>
      </c>
      <c r="G125" s="203">
        <v>0</v>
      </c>
      <c r="H125" s="64"/>
    </row>
    <row r="126" spans="1:8" ht="16.5" thickBot="1">
      <c r="A126" s="12"/>
      <c r="B126" s="38"/>
      <c r="C126" s="211"/>
      <c r="D126" s="211"/>
      <c r="E126" s="97"/>
      <c r="F126" s="203"/>
      <c r="G126" s="203"/>
      <c r="H126" s="64"/>
    </row>
    <row r="127" spans="1:8" ht="9" customHeight="1" thickTop="1">
      <c r="A127" s="12"/>
      <c r="B127" s="151"/>
      <c r="C127" s="211"/>
      <c r="D127" s="211"/>
      <c r="E127" s="97"/>
      <c r="F127" s="206"/>
      <c r="G127" s="206"/>
      <c r="H127" s="314"/>
    </row>
    <row r="128" spans="1:9" ht="15.75">
      <c r="A128" s="12"/>
      <c r="B128" s="38"/>
      <c r="C128" s="199"/>
      <c r="D128" s="211" t="s">
        <v>14</v>
      </c>
      <c r="E128" s="97" t="s">
        <v>49</v>
      </c>
      <c r="F128" s="207">
        <f>SUM(F116:F127)</f>
        <v>138862</v>
      </c>
      <c r="G128" s="207">
        <f>SUM(G116:G127)</f>
        <v>102028.33</v>
      </c>
      <c r="H128" s="314"/>
      <c r="I128" s="222"/>
    </row>
    <row r="129" spans="1:8" ht="7.5" customHeight="1" thickBot="1">
      <c r="A129" s="12"/>
      <c r="B129" s="38"/>
      <c r="C129" s="66"/>
      <c r="D129" s="12"/>
      <c r="E129" s="98"/>
      <c r="F129" s="205"/>
      <c r="G129" s="205"/>
      <c r="H129" s="314"/>
    </row>
    <row r="130" spans="1:8" ht="7.5" customHeight="1" thickTop="1">
      <c r="A130" s="12"/>
      <c r="B130" s="38"/>
      <c r="C130" s="66"/>
      <c r="D130" s="12"/>
      <c r="E130" s="98"/>
      <c r="F130" s="282"/>
      <c r="G130" s="282"/>
      <c r="H130" s="314"/>
    </row>
    <row r="131" spans="1:8" ht="5.25" customHeight="1">
      <c r="A131" s="12"/>
      <c r="B131" s="38"/>
      <c r="C131" s="66"/>
      <c r="D131" s="12"/>
      <c r="E131" s="98"/>
      <c r="F131" s="282"/>
      <c r="G131" s="282"/>
      <c r="H131" s="314"/>
    </row>
    <row r="132" spans="1:8" ht="12" customHeight="1">
      <c r="A132" s="12"/>
      <c r="B132" s="352" t="s">
        <v>323</v>
      </c>
      <c r="C132" s="353"/>
      <c r="D132" s="67"/>
      <c r="E132" s="354"/>
      <c r="F132" s="355"/>
      <c r="G132" s="355"/>
      <c r="H132" s="356"/>
    </row>
    <row r="133" spans="1:8" ht="14.25" customHeight="1">
      <c r="A133" s="12"/>
      <c r="B133" s="352" t="s">
        <v>324</v>
      </c>
      <c r="C133" s="353"/>
      <c r="D133" s="67"/>
      <c r="E133" s="354"/>
      <c r="F133" s="355"/>
      <c r="G133" s="355"/>
      <c r="H133" s="356"/>
    </row>
    <row r="134" spans="1:8" ht="9" customHeight="1">
      <c r="A134" s="12"/>
      <c r="B134" s="352"/>
      <c r="C134" s="353"/>
      <c r="D134" s="67"/>
      <c r="E134" s="354"/>
      <c r="F134" s="355"/>
      <c r="G134" s="355"/>
      <c r="H134" s="356"/>
    </row>
    <row r="135" spans="1:8" ht="15.75">
      <c r="A135" s="12"/>
      <c r="B135" s="151"/>
      <c r="C135" s="67" t="s">
        <v>361</v>
      </c>
      <c r="D135" s="66"/>
      <c r="E135" s="98"/>
      <c r="F135" s="52"/>
      <c r="G135" s="52"/>
      <c r="H135" s="314"/>
    </row>
    <row r="136" spans="1:9" ht="8.25" customHeight="1" thickBot="1">
      <c r="A136" s="12"/>
      <c r="B136" s="324"/>
      <c r="C136" s="367"/>
      <c r="D136" s="334"/>
      <c r="E136" s="368"/>
      <c r="F136" s="369"/>
      <c r="G136" s="369"/>
      <c r="H136" s="370"/>
      <c r="I136" s="7"/>
    </row>
    <row r="137" spans="1:9" ht="16.5" thickTop="1">
      <c r="A137" s="12"/>
      <c r="B137" s="67"/>
      <c r="C137" s="285"/>
      <c r="D137" s="67"/>
      <c r="E137" s="287"/>
      <c r="F137" s="355"/>
      <c r="G137" s="355"/>
      <c r="H137" s="366"/>
      <c r="I137" s="7"/>
    </row>
    <row r="138" spans="1:9" ht="16.5" thickBot="1">
      <c r="A138" s="12"/>
      <c r="B138" s="67"/>
      <c r="C138" s="285"/>
      <c r="D138" s="67"/>
      <c r="E138" s="287"/>
      <c r="F138" s="355"/>
      <c r="G138" s="355"/>
      <c r="H138" s="366"/>
      <c r="I138" s="7"/>
    </row>
    <row r="139" spans="1:8" ht="25.5" customHeight="1" thickTop="1">
      <c r="A139" s="12"/>
      <c r="B139" s="655" t="s">
        <v>258</v>
      </c>
      <c r="C139" s="656"/>
      <c r="D139" s="656"/>
      <c r="E139" s="656"/>
      <c r="F139" s="656"/>
      <c r="G139" s="656"/>
      <c r="H139" s="657"/>
    </row>
    <row r="140" spans="1:8" ht="15.75">
      <c r="A140" s="12"/>
      <c r="B140" s="318"/>
      <c r="C140" s="66"/>
      <c r="D140" s="66"/>
      <c r="E140" s="99"/>
      <c r="F140" s="52"/>
      <c r="G140" s="52"/>
      <c r="H140" s="319"/>
    </row>
    <row r="141" spans="1:8" ht="15.75">
      <c r="A141" s="12"/>
      <c r="B141" s="658" t="s">
        <v>48</v>
      </c>
      <c r="C141" s="659"/>
      <c r="D141" s="659"/>
      <c r="E141" s="659"/>
      <c r="F141" s="659"/>
      <c r="G141" s="659"/>
      <c r="H141" s="660"/>
    </row>
    <row r="142" spans="1:8" ht="15.75">
      <c r="A142" s="12"/>
      <c r="B142" s="541" t="s">
        <v>281</v>
      </c>
      <c r="C142" s="542"/>
      <c r="D142" s="542"/>
      <c r="E142" s="542"/>
      <c r="F142" s="542"/>
      <c r="G142" s="542"/>
      <c r="H142" s="543"/>
    </row>
    <row r="143" spans="1:8" ht="15.75">
      <c r="A143" s="12"/>
      <c r="B143" s="306"/>
      <c r="C143" s="304"/>
      <c r="D143" s="304"/>
      <c r="E143" s="304"/>
      <c r="F143" s="304"/>
      <c r="G143" s="304"/>
      <c r="H143" s="307"/>
    </row>
    <row r="144" spans="1:8" ht="15.75">
      <c r="A144" s="12"/>
      <c r="B144" s="328"/>
      <c r="C144" s="285"/>
      <c r="D144" s="286"/>
      <c r="E144" s="287"/>
      <c r="F144" s="52"/>
      <c r="G144" s="52"/>
      <c r="H144" s="314"/>
    </row>
    <row r="145" spans="1:8" ht="15.75">
      <c r="A145" s="12"/>
      <c r="B145" s="190"/>
      <c r="C145" s="69" t="s">
        <v>310</v>
      </c>
      <c r="D145" s="66"/>
      <c r="E145" s="98"/>
      <c r="F145" s="202"/>
      <c r="G145" s="202"/>
      <c r="H145" s="314"/>
    </row>
    <row r="146" spans="1:8" ht="15.75">
      <c r="A146" s="12"/>
      <c r="B146" s="328"/>
      <c r="C146" s="70"/>
      <c r="D146" s="66"/>
      <c r="E146" s="98"/>
      <c r="F146" s="202"/>
      <c r="G146" s="202"/>
      <c r="H146" s="314"/>
    </row>
    <row r="147" spans="1:8" ht="16.5" thickBot="1">
      <c r="A147" s="12"/>
      <c r="B147" s="328"/>
      <c r="C147" s="70"/>
      <c r="D147" s="66"/>
      <c r="E147" s="98"/>
      <c r="F147" s="277"/>
      <c r="G147" s="227"/>
      <c r="H147" s="314"/>
    </row>
    <row r="148" spans="1:8" ht="7.5" customHeight="1" thickTop="1">
      <c r="A148" s="12"/>
      <c r="B148" s="328"/>
      <c r="C148" s="70"/>
      <c r="D148" s="66"/>
      <c r="E148" s="98"/>
      <c r="F148" s="267"/>
      <c r="G148" s="268"/>
      <c r="H148" s="314"/>
    </row>
    <row r="149" spans="1:8" ht="15.75">
      <c r="A149" s="12"/>
      <c r="B149" s="328"/>
      <c r="C149" s="70"/>
      <c r="D149" s="66"/>
      <c r="E149" s="98"/>
      <c r="F149" s="269" t="s">
        <v>293</v>
      </c>
      <c r="G149" s="269" t="s">
        <v>294</v>
      </c>
      <c r="H149" s="314"/>
    </row>
    <row r="150" spans="1:8" ht="7.5" customHeight="1" thickBot="1">
      <c r="A150" s="12"/>
      <c r="B150" s="328"/>
      <c r="C150" s="70"/>
      <c r="D150" s="66"/>
      <c r="E150" s="98"/>
      <c r="F150" s="269"/>
      <c r="G150" s="269"/>
      <c r="H150" s="314"/>
    </row>
    <row r="151" spans="1:8" ht="7.5" customHeight="1" thickTop="1">
      <c r="A151" s="12"/>
      <c r="B151" s="328"/>
      <c r="C151" s="70"/>
      <c r="D151" s="66"/>
      <c r="E151" s="98"/>
      <c r="F151" s="271"/>
      <c r="G151" s="271"/>
      <c r="H151" s="314"/>
    </row>
    <row r="152" spans="1:8" ht="15.75">
      <c r="A152" s="12"/>
      <c r="B152" s="151"/>
      <c r="C152" s="288" t="s">
        <v>211</v>
      </c>
      <c r="D152" s="199"/>
      <c r="E152" s="97" t="s">
        <v>49</v>
      </c>
      <c r="F152" s="203">
        <v>1382898.59</v>
      </c>
      <c r="G152" s="203">
        <v>1427029.2</v>
      </c>
      <c r="H152" s="314"/>
    </row>
    <row r="153" spans="1:8" ht="10.5" customHeight="1" thickBot="1">
      <c r="A153" s="12"/>
      <c r="B153" s="151"/>
      <c r="C153" s="288"/>
      <c r="D153" s="199"/>
      <c r="E153" s="97"/>
      <c r="F153" s="205"/>
      <c r="G153" s="205"/>
      <c r="H153" s="314"/>
    </row>
    <row r="154" spans="1:8" ht="7.5" customHeight="1" thickTop="1">
      <c r="A154" s="12"/>
      <c r="B154" s="151"/>
      <c r="C154" s="211"/>
      <c r="D154" s="199"/>
      <c r="E154" s="97"/>
      <c r="F154" s="203"/>
      <c r="G154" s="203"/>
      <c r="H154" s="314"/>
    </row>
    <row r="155" spans="1:8" ht="15.75">
      <c r="A155" s="12"/>
      <c r="B155" s="151"/>
      <c r="C155" s="199"/>
      <c r="D155" s="211" t="s">
        <v>15</v>
      </c>
      <c r="E155" s="97" t="s">
        <v>49</v>
      </c>
      <c r="F155" s="400">
        <f>SUM(F152:F154)</f>
        <v>1382898.59</v>
      </c>
      <c r="G155" s="400">
        <f>SUM(G152:G154)</f>
        <v>1427029.2</v>
      </c>
      <c r="H155" s="314"/>
    </row>
    <row r="156" spans="1:8" ht="7.5" customHeight="1" thickBot="1">
      <c r="A156" s="12"/>
      <c r="B156" s="151"/>
      <c r="C156" s="66"/>
      <c r="D156" s="12"/>
      <c r="E156" s="97"/>
      <c r="F156" s="205"/>
      <c r="G156" s="205"/>
      <c r="H156" s="314"/>
    </row>
    <row r="157" spans="1:8" ht="7.5" customHeight="1" thickTop="1">
      <c r="A157" s="12"/>
      <c r="B157" s="151"/>
      <c r="C157" s="66"/>
      <c r="D157" s="12"/>
      <c r="E157" s="97"/>
      <c r="F157" s="282"/>
      <c r="G157" s="282"/>
      <c r="H157" s="314"/>
    </row>
    <row r="158" spans="1:8" ht="7.5" customHeight="1">
      <c r="A158" s="12"/>
      <c r="B158" s="151"/>
      <c r="C158" s="66"/>
      <c r="D158" s="12"/>
      <c r="E158" s="97"/>
      <c r="F158" s="282"/>
      <c r="G158" s="282"/>
      <c r="H158" s="314"/>
    </row>
    <row r="159" spans="1:8" ht="15.75">
      <c r="A159" s="12"/>
      <c r="B159" s="38"/>
      <c r="C159" s="7"/>
      <c r="D159" s="12"/>
      <c r="E159" s="98"/>
      <c r="F159" s="52"/>
      <c r="G159" s="52"/>
      <c r="H159" s="314"/>
    </row>
    <row r="160" spans="1:8" ht="15.75">
      <c r="A160" s="12"/>
      <c r="B160" s="190"/>
      <c r="C160" s="69" t="s">
        <v>311</v>
      </c>
      <c r="D160" s="286"/>
      <c r="E160" s="287"/>
      <c r="F160" s="52"/>
      <c r="G160" s="52"/>
      <c r="H160" s="314"/>
    </row>
    <row r="161" spans="1:8" ht="9" customHeight="1">
      <c r="A161" s="12"/>
      <c r="B161" s="151"/>
      <c r="C161" s="70"/>
      <c r="D161" s="66"/>
      <c r="E161" s="98"/>
      <c r="F161" s="202"/>
      <c r="G161" s="202"/>
      <c r="H161" s="314"/>
    </row>
    <row r="162" spans="1:8" ht="15.75" customHeight="1" thickBot="1">
      <c r="A162" s="12"/>
      <c r="B162" s="151"/>
      <c r="C162" s="70"/>
      <c r="D162" s="66"/>
      <c r="E162" s="98"/>
      <c r="F162" s="277"/>
      <c r="G162" s="227"/>
      <c r="H162" s="314"/>
    </row>
    <row r="163" spans="1:8" ht="6.75" customHeight="1" thickTop="1">
      <c r="A163" s="12"/>
      <c r="B163" s="151"/>
      <c r="C163" s="70"/>
      <c r="D163" s="66"/>
      <c r="E163" s="98"/>
      <c r="F163" s="267"/>
      <c r="G163" s="268"/>
      <c r="H163" s="314"/>
    </row>
    <row r="164" spans="1:8" ht="15.75">
      <c r="A164" s="12"/>
      <c r="B164" s="151"/>
      <c r="C164" s="70"/>
      <c r="D164" s="66"/>
      <c r="E164" s="98"/>
      <c r="F164" s="269" t="s">
        <v>293</v>
      </c>
      <c r="G164" s="269" t="s">
        <v>294</v>
      </c>
      <c r="H164" s="314"/>
    </row>
    <row r="165" spans="1:8" ht="3" customHeight="1">
      <c r="A165" s="12"/>
      <c r="B165" s="151"/>
      <c r="C165" s="70"/>
      <c r="D165" s="66"/>
      <c r="E165" s="98"/>
      <c r="F165" s="269"/>
      <c r="G165" s="269"/>
      <c r="H165" s="314"/>
    </row>
    <row r="166" spans="1:8" ht="15.75">
      <c r="A166" s="12"/>
      <c r="B166" s="151"/>
      <c r="C166" s="288" t="s">
        <v>68</v>
      </c>
      <c r="D166" s="199"/>
      <c r="E166" s="97" t="s">
        <v>49</v>
      </c>
      <c r="F166" s="203">
        <v>17002.57</v>
      </c>
      <c r="G166" s="203">
        <v>1848.97</v>
      </c>
      <c r="H166" s="314"/>
    </row>
    <row r="167" spans="1:8" ht="15.75">
      <c r="A167" s="12"/>
      <c r="B167" s="151"/>
      <c r="C167" s="289" t="s">
        <v>62</v>
      </c>
      <c r="D167" s="199"/>
      <c r="E167" s="97"/>
      <c r="F167" s="203"/>
      <c r="G167" s="203"/>
      <c r="H167" s="314"/>
    </row>
    <row r="168" spans="1:8" ht="15.75">
      <c r="A168" s="12"/>
      <c r="B168" s="151"/>
      <c r="C168" s="288" t="s">
        <v>188</v>
      </c>
      <c r="D168" s="199"/>
      <c r="E168" s="97" t="s">
        <v>49</v>
      </c>
      <c r="F168" s="203">
        <v>-3029.72</v>
      </c>
      <c r="G168" s="203">
        <v>0</v>
      </c>
      <c r="H168" s="314"/>
    </row>
    <row r="169" spans="1:8" ht="15.75">
      <c r="A169" s="12"/>
      <c r="B169" s="151"/>
      <c r="C169" s="288" t="s">
        <v>69</v>
      </c>
      <c r="D169" s="199"/>
      <c r="E169" s="97" t="s">
        <v>49</v>
      </c>
      <c r="F169" s="203">
        <v>-1847.97</v>
      </c>
      <c r="G169" s="203">
        <v>-1847.97</v>
      </c>
      <c r="H169" s="314"/>
    </row>
    <row r="170" spans="1:8" ht="9" customHeight="1" thickBot="1">
      <c r="A170" s="12"/>
      <c r="B170" s="151"/>
      <c r="C170" s="288"/>
      <c r="D170" s="199"/>
      <c r="E170" s="97"/>
      <c r="F170" s="203"/>
      <c r="G170" s="203"/>
      <c r="H170" s="314"/>
    </row>
    <row r="171" spans="1:8" ht="6" customHeight="1" thickTop="1">
      <c r="A171" s="12"/>
      <c r="B171" s="151"/>
      <c r="C171" s="288"/>
      <c r="D171" s="199"/>
      <c r="E171" s="97"/>
      <c r="F171" s="206"/>
      <c r="G171" s="206"/>
      <c r="H171" s="314"/>
    </row>
    <row r="172" spans="1:8" ht="14.25" customHeight="1">
      <c r="A172" s="12"/>
      <c r="B172" s="151"/>
      <c r="C172" s="199"/>
      <c r="D172" s="211" t="s">
        <v>15</v>
      </c>
      <c r="E172" s="97" t="s">
        <v>49</v>
      </c>
      <c r="F172" s="207">
        <f>SUM(F166:F171)</f>
        <v>12124.880000000001</v>
      </c>
      <c r="G172" s="207">
        <f>SUM(G166:G171)</f>
        <v>1</v>
      </c>
      <c r="H172" s="314"/>
    </row>
    <row r="173" spans="1:8" ht="5.25" customHeight="1" thickBot="1">
      <c r="A173" s="12"/>
      <c r="B173" s="38"/>
      <c r="C173" s="66"/>
      <c r="D173" s="12"/>
      <c r="E173" s="97"/>
      <c r="F173" s="205"/>
      <c r="G173" s="205"/>
      <c r="H173" s="314"/>
    </row>
    <row r="174" spans="1:8" ht="16.5" thickTop="1">
      <c r="A174" s="12"/>
      <c r="B174" s="190"/>
      <c r="C174" s="66"/>
      <c r="D174" s="12"/>
      <c r="E174" s="97"/>
      <c r="F174" s="52"/>
      <c r="G174" s="52"/>
      <c r="H174" s="314"/>
    </row>
    <row r="175" spans="1:8" ht="15.75">
      <c r="A175" s="12"/>
      <c r="B175" s="190"/>
      <c r="C175" s="66"/>
      <c r="D175" s="12"/>
      <c r="E175" s="97"/>
      <c r="F175" s="52"/>
      <c r="G175" s="52"/>
      <c r="H175" s="314"/>
    </row>
    <row r="176" spans="1:8" ht="15.75">
      <c r="A176" s="12"/>
      <c r="B176" s="151"/>
      <c r="C176" s="67" t="s">
        <v>361</v>
      </c>
      <c r="D176" s="66"/>
      <c r="E176" s="98"/>
      <c r="F176" s="52"/>
      <c r="G176" s="52"/>
      <c r="H176" s="314"/>
    </row>
    <row r="177" spans="1:8" ht="16.5" thickBot="1">
      <c r="A177" s="12"/>
      <c r="B177" s="324"/>
      <c r="C177" s="367"/>
      <c r="D177" s="334"/>
      <c r="E177" s="368"/>
      <c r="F177" s="369"/>
      <c r="G177" s="369"/>
      <c r="H177" s="370"/>
    </row>
    <row r="178" spans="1:9" ht="16.5" thickTop="1">
      <c r="A178" s="12"/>
      <c r="B178" s="7"/>
      <c r="C178" s="66"/>
      <c r="D178" s="12"/>
      <c r="E178" s="97"/>
      <c r="F178" s="52"/>
      <c r="G178" s="52"/>
      <c r="H178" s="12"/>
      <c r="I178" s="7"/>
    </row>
    <row r="179" spans="1:9" ht="15.75">
      <c r="A179" s="12"/>
      <c r="B179" s="7"/>
      <c r="C179" s="66"/>
      <c r="D179" s="12"/>
      <c r="E179" s="97"/>
      <c r="F179" s="52"/>
      <c r="G179" s="52"/>
      <c r="H179" s="12"/>
      <c r="I179" s="7"/>
    </row>
    <row r="180" spans="1:9" ht="15.75">
      <c r="A180" s="12"/>
      <c r="B180" s="7"/>
      <c r="C180" s="66"/>
      <c r="D180" s="12"/>
      <c r="E180" s="97"/>
      <c r="F180" s="52"/>
      <c r="G180" s="52"/>
      <c r="H180" s="12"/>
      <c r="I180" s="7"/>
    </row>
    <row r="181" spans="1:9" ht="15.75">
      <c r="A181" s="12"/>
      <c r="B181" s="7"/>
      <c r="C181" s="66"/>
      <c r="D181" s="12"/>
      <c r="E181" s="97"/>
      <c r="F181" s="52"/>
      <c r="G181" s="52"/>
      <c r="H181" s="12"/>
      <c r="I181" s="7"/>
    </row>
    <row r="182" spans="1:9" ht="15.75">
      <c r="A182" s="12"/>
      <c r="B182" s="7"/>
      <c r="C182" s="66"/>
      <c r="D182" s="12"/>
      <c r="E182" s="97"/>
      <c r="F182" s="52"/>
      <c r="G182" s="52"/>
      <c r="H182" s="12"/>
      <c r="I182" s="7"/>
    </row>
    <row r="183" spans="1:9" ht="15.75">
      <c r="A183" s="12"/>
      <c r="B183" s="7"/>
      <c r="C183" s="66"/>
      <c r="D183" s="12"/>
      <c r="E183" s="97"/>
      <c r="F183" s="52"/>
      <c r="G183" s="52"/>
      <c r="H183" s="12"/>
      <c r="I183" s="7"/>
    </row>
    <row r="184" spans="1:9" ht="15.75">
      <c r="A184" s="12"/>
      <c r="B184" s="7"/>
      <c r="C184" s="66"/>
      <c r="D184" s="12"/>
      <c r="E184" s="97"/>
      <c r="F184" s="52"/>
      <c r="G184" s="52"/>
      <c r="H184" s="12"/>
      <c r="I184" s="7"/>
    </row>
    <row r="185" spans="1:9" ht="15.75">
      <c r="A185" s="12"/>
      <c r="B185" s="7"/>
      <c r="C185" s="66"/>
      <c r="D185" s="12"/>
      <c r="E185" s="97"/>
      <c r="F185" s="52"/>
      <c r="G185" s="52"/>
      <c r="H185" s="12"/>
      <c r="I185" s="7"/>
    </row>
    <row r="186" spans="1:9" ht="15.75">
      <c r="A186" s="12"/>
      <c r="B186" s="7"/>
      <c r="C186" s="66"/>
      <c r="D186" s="12"/>
      <c r="E186" s="97"/>
      <c r="F186" s="52"/>
      <c r="G186" s="52"/>
      <c r="H186" s="12"/>
      <c r="I186" s="7"/>
    </row>
    <row r="187" spans="1:9" ht="15.75">
      <c r="A187" s="12"/>
      <c r="B187" s="7"/>
      <c r="C187" s="66"/>
      <c r="D187" s="12"/>
      <c r="E187" s="97"/>
      <c r="F187" s="52"/>
      <c r="G187" s="52"/>
      <c r="H187" s="12"/>
      <c r="I187" s="7"/>
    </row>
    <row r="188" spans="1:9" ht="15.75">
      <c r="A188" s="12"/>
      <c r="B188" s="7"/>
      <c r="C188" s="66"/>
      <c r="D188" s="12"/>
      <c r="E188" s="97"/>
      <c r="F188" s="52"/>
      <c r="G188" s="52"/>
      <c r="H188" s="12"/>
      <c r="I188" s="7"/>
    </row>
    <row r="189" spans="1:9" ht="15.75">
      <c r="A189" s="12"/>
      <c r="B189" s="7"/>
      <c r="C189" s="66"/>
      <c r="D189" s="12"/>
      <c r="E189" s="97"/>
      <c r="F189" s="52"/>
      <c r="G189" s="52"/>
      <c r="H189" s="12"/>
      <c r="I189" s="7"/>
    </row>
    <row r="190" spans="1:9" ht="16.5" thickBot="1">
      <c r="A190" s="12"/>
      <c r="B190" s="67"/>
      <c r="C190" s="285"/>
      <c r="D190" s="67"/>
      <c r="E190" s="287"/>
      <c r="F190" s="355"/>
      <c r="G190" s="355"/>
      <c r="H190" s="366"/>
      <c r="I190" s="7"/>
    </row>
    <row r="191" spans="1:9" ht="26.25" customHeight="1" thickTop="1">
      <c r="A191" s="12"/>
      <c r="B191" s="655" t="s">
        <v>258</v>
      </c>
      <c r="C191" s="656"/>
      <c r="D191" s="656"/>
      <c r="E191" s="656"/>
      <c r="F191" s="656"/>
      <c r="G191" s="656"/>
      <c r="H191" s="657"/>
      <c r="I191" s="7"/>
    </row>
    <row r="192" spans="1:8" ht="15.75">
      <c r="A192" s="12"/>
      <c r="B192" s="318"/>
      <c r="C192" s="66"/>
      <c r="D192" s="66"/>
      <c r="E192" s="99"/>
      <c r="F192" s="52"/>
      <c r="G192" s="52"/>
      <c r="H192" s="319"/>
    </row>
    <row r="193" spans="1:8" ht="15.75">
      <c r="A193" s="12"/>
      <c r="B193" s="658" t="s">
        <v>48</v>
      </c>
      <c r="C193" s="659"/>
      <c r="D193" s="659"/>
      <c r="E193" s="659"/>
      <c r="F193" s="659"/>
      <c r="G193" s="659"/>
      <c r="H193" s="660"/>
    </row>
    <row r="194" spans="1:8" ht="15.75">
      <c r="A194" s="12"/>
      <c r="B194" s="541" t="s">
        <v>281</v>
      </c>
      <c r="C194" s="542"/>
      <c r="D194" s="542"/>
      <c r="E194" s="542"/>
      <c r="F194" s="542"/>
      <c r="G194" s="542"/>
      <c r="H194" s="543"/>
    </row>
    <row r="195" spans="1:8" ht="15.75">
      <c r="A195" s="12"/>
      <c r="B195" s="306"/>
      <c r="C195" s="304"/>
      <c r="D195" s="304"/>
      <c r="E195" s="304"/>
      <c r="F195" s="304"/>
      <c r="G195" s="304"/>
      <c r="H195" s="307"/>
    </row>
    <row r="196" spans="1:8" ht="15.75">
      <c r="A196" s="12"/>
      <c r="B196" s="190"/>
      <c r="C196" s="69" t="s">
        <v>312</v>
      </c>
      <c r="D196" s="12"/>
      <c r="E196" s="97"/>
      <c r="F196" s="52"/>
      <c r="G196" s="52"/>
      <c r="H196" s="314"/>
    </row>
    <row r="197" spans="1:8" ht="10.5" customHeight="1">
      <c r="A197" s="12"/>
      <c r="B197" s="328"/>
      <c r="C197" s="66"/>
      <c r="D197" s="12"/>
      <c r="E197" s="97"/>
      <c r="F197" s="52"/>
      <c r="G197" s="52"/>
      <c r="H197" s="314"/>
    </row>
    <row r="198" spans="1:8" ht="15" customHeight="1" thickBot="1">
      <c r="A198" s="12"/>
      <c r="B198" s="328"/>
      <c r="C198" s="66"/>
      <c r="D198" s="12"/>
      <c r="E198" s="97"/>
      <c r="F198" s="277"/>
      <c r="G198" s="227"/>
      <c r="H198" s="314"/>
    </row>
    <row r="199" spans="1:8" ht="4.5" customHeight="1" thickTop="1">
      <c r="A199" s="12"/>
      <c r="B199" s="328"/>
      <c r="C199" s="66"/>
      <c r="D199" s="12"/>
      <c r="E199" s="97"/>
      <c r="F199" s="267"/>
      <c r="G199" s="268"/>
      <c r="H199" s="314"/>
    </row>
    <row r="200" spans="1:8" ht="15" customHeight="1">
      <c r="A200" s="12"/>
      <c r="B200" s="328"/>
      <c r="C200" s="66"/>
      <c r="D200" s="66"/>
      <c r="E200" s="98"/>
      <c r="F200" s="269" t="s">
        <v>293</v>
      </c>
      <c r="G200" s="269" t="s">
        <v>294</v>
      </c>
      <c r="H200" s="314"/>
    </row>
    <row r="201" spans="1:8" ht="4.5" customHeight="1" thickBot="1">
      <c r="A201" s="12"/>
      <c r="B201" s="151"/>
      <c r="C201" s="70"/>
      <c r="D201" s="66"/>
      <c r="E201" s="98"/>
      <c r="F201" s="269"/>
      <c r="G201" s="269"/>
      <c r="H201" s="314"/>
    </row>
    <row r="202" spans="1:8" ht="16.5" thickTop="1">
      <c r="A202" s="12"/>
      <c r="B202" s="151"/>
      <c r="C202" s="210" t="s">
        <v>70</v>
      </c>
      <c r="D202" s="199"/>
      <c r="E202" s="97"/>
      <c r="F202" s="206"/>
      <c r="G202" s="206"/>
      <c r="H202" s="314"/>
    </row>
    <row r="203" spans="1:8" ht="15.75">
      <c r="A203" s="12"/>
      <c r="B203" s="151"/>
      <c r="C203" s="288" t="s">
        <v>71</v>
      </c>
      <c r="D203" s="199"/>
      <c r="E203" s="97" t="s">
        <v>49</v>
      </c>
      <c r="F203" s="203">
        <f>34522.05+4866</f>
        <v>39388.05</v>
      </c>
      <c r="G203" s="203">
        <v>24399.17</v>
      </c>
      <c r="H203" s="314"/>
    </row>
    <row r="204" spans="1:8" ht="15.75">
      <c r="A204" s="12"/>
      <c r="B204" s="151"/>
      <c r="C204" s="288" t="s">
        <v>72</v>
      </c>
      <c r="D204" s="199"/>
      <c r="E204" s="97" t="s">
        <v>49</v>
      </c>
      <c r="F204" s="203">
        <v>424</v>
      </c>
      <c r="G204" s="203">
        <v>1105</v>
      </c>
      <c r="H204" s="314"/>
    </row>
    <row r="205" spans="1:8" ht="15.75">
      <c r="A205" s="12"/>
      <c r="B205" s="151"/>
      <c r="C205" s="288" t="s">
        <v>182</v>
      </c>
      <c r="D205" s="199"/>
      <c r="E205" s="97" t="s">
        <v>49</v>
      </c>
      <c r="F205" s="203">
        <v>4918.75</v>
      </c>
      <c r="G205" s="203">
        <v>0</v>
      </c>
      <c r="H205" s="314"/>
    </row>
    <row r="206" spans="1:8" ht="15.75">
      <c r="A206" s="12"/>
      <c r="B206" s="151"/>
      <c r="C206" s="288" t="s">
        <v>373</v>
      </c>
      <c r="D206" s="199"/>
      <c r="E206" s="97" t="s">
        <v>49</v>
      </c>
      <c r="F206" s="203">
        <v>0</v>
      </c>
      <c r="G206" s="203">
        <v>500</v>
      </c>
      <c r="H206" s="314"/>
    </row>
    <row r="207" spans="1:8" ht="6" customHeight="1">
      <c r="A207" s="12"/>
      <c r="B207" s="151"/>
      <c r="C207" s="288"/>
      <c r="D207" s="199"/>
      <c r="E207" s="97"/>
      <c r="F207" s="207"/>
      <c r="G207" s="207"/>
      <c r="H207" s="314"/>
    </row>
    <row r="208" spans="1:8" ht="15.75">
      <c r="A208" s="12"/>
      <c r="B208" s="151"/>
      <c r="C208" s="210" t="s">
        <v>73</v>
      </c>
      <c r="D208" s="199"/>
      <c r="E208" s="97"/>
      <c r="F208" s="203"/>
      <c r="G208" s="203"/>
      <c r="H208" s="314"/>
    </row>
    <row r="209" spans="1:8" ht="15.75">
      <c r="A209" s="12"/>
      <c r="B209" s="151"/>
      <c r="C209" s="288" t="s">
        <v>7</v>
      </c>
      <c r="D209" s="199"/>
      <c r="E209" s="97" t="s">
        <v>49</v>
      </c>
      <c r="F209" s="203">
        <v>31396</v>
      </c>
      <c r="G209" s="203">
        <v>29924</v>
      </c>
      <c r="H209" s="314"/>
    </row>
    <row r="210" spans="1:8" ht="15.75">
      <c r="A210" s="12"/>
      <c r="B210" s="151"/>
      <c r="C210" s="288" t="s">
        <v>74</v>
      </c>
      <c r="D210" s="199"/>
      <c r="E210" s="97" t="s">
        <v>49</v>
      </c>
      <c r="F210" s="203">
        <v>21884.62</v>
      </c>
      <c r="G210" s="203">
        <v>16817.67</v>
      </c>
      <c r="H210" s="314"/>
    </row>
    <row r="211" spans="1:8" ht="15.75">
      <c r="A211" s="12"/>
      <c r="B211" s="151"/>
      <c r="C211" s="288" t="s">
        <v>75</v>
      </c>
      <c r="D211" s="199"/>
      <c r="E211" s="97" t="s">
        <v>49</v>
      </c>
      <c r="F211" s="203">
        <v>1024.88</v>
      </c>
      <c r="G211" s="203">
        <v>179.39</v>
      </c>
      <c r="H211" s="314"/>
    </row>
    <row r="212" spans="1:8" ht="15.75">
      <c r="A212" s="12"/>
      <c r="B212" s="151"/>
      <c r="C212" s="288" t="s">
        <v>76</v>
      </c>
      <c r="D212" s="199"/>
      <c r="E212" s="97" t="s">
        <v>49</v>
      </c>
      <c r="F212" s="203">
        <v>1267.53</v>
      </c>
      <c r="G212" s="203">
        <v>1055.91</v>
      </c>
      <c r="H212" s="314"/>
    </row>
    <row r="213" spans="1:8" ht="15.75">
      <c r="A213" s="12"/>
      <c r="B213" s="151"/>
      <c r="C213" s="288" t="s">
        <v>77</v>
      </c>
      <c r="D213" s="199"/>
      <c r="E213" s="97" t="s">
        <v>49</v>
      </c>
      <c r="F213" s="203">
        <v>341.55</v>
      </c>
      <c r="G213" s="203">
        <v>292.22</v>
      </c>
      <c r="H213" s="314"/>
    </row>
    <row r="214" spans="1:8" ht="6" customHeight="1">
      <c r="A214" s="12"/>
      <c r="B214" s="151"/>
      <c r="C214" s="288"/>
      <c r="D214" s="199"/>
      <c r="E214" s="97"/>
      <c r="F214" s="207"/>
      <c r="G214" s="207"/>
      <c r="H214" s="314"/>
    </row>
    <row r="215" spans="1:8" ht="15.75">
      <c r="A215" s="12"/>
      <c r="B215" s="151"/>
      <c r="C215" s="210" t="s">
        <v>78</v>
      </c>
      <c r="D215" s="199"/>
      <c r="E215" s="97"/>
      <c r="F215" s="203"/>
      <c r="G215" s="203"/>
      <c r="H215" s="314"/>
    </row>
    <row r="216" spans="1:8" ht="15.75">
      <c r="A216" s="12"/>
      <c r="B216" s="151"/>
      <c r="C216" s="288" t="s">
        <v>181</v>
      </c>
      <c r="D216" s="199"/>
      <c r="E216" s="97" t="s">
        <v>49</v>
      </c>
      <c r="F216" s="203">
        <v>2023.85</v>
      </c>
      <c r="G216" s="203">
        <v>1353.49</v>
      </c>
      <c r="H216" s="314"/>
    </row>
    <row r="217" spans="1:8" ht="15.75">
      <c r="A217" s="12"/>
      <c r="B217" s="151"/>
      <c r="C217" s="288" t="s">
        <v>79</v>
      </c>
      <c r="D217" s="199"/>
      <c r="E217" s="97" t="s">
        <v>49</v>
      </c>
      <c r="F217" s="203">
        <v>345.02</v>
      </c>
      <c r="G217" s="203">
        <v>0</v>
      </c>
      <c r="H217" s="314"/>
    </row>
    <row r="218" spans="1:8" ht="6" customHeight="1">
      <c r="A218" s="12"/>
      <c r="B218" s="151"/>
      <c r="C218" s="288"/>
      <c r="D218" s="199"/>
      <c r="E218" s="97"/>
      <c r="F218" s="203"/>
      <c r="G218" s="203"/>
      <c r="H218" s="314"/>
    </row>
    <row r="219" spans="1:8" ht="15.75">
      <c r="A219" s="12"/>
      <c r="B219" s="151"/>
      <c r="C219" s="210" t="s">
        <v>80</v>
      </c>
      <c r="D219" s="199"/>
      <c r="E219" s="97"/>
      <c r="F219" s="203"/>
      <c r="G219" s="203"/>
      <c r="H219" s="314"/>
    </row>
    <row r="220" spans="1:8" ht="15.75">
      <c r="A220" s="12"/>
      <c r="B220" s="151"/>
      <c r="C220" s="288" t="s">
        <v>81</v>
      </c>
      <c r="D220" s="199"/>
      <c r="E220" s="97" t="s">
        <v>49</v>
      </c>
      <c r="F220" s="203">
        <v>7605.98</v>
      </c>
      <c r="G220" s="203">
        <v>4220.51</v>
      </c>
      <c r="H220" s="314"/>
    </row>
    <row r="221" spans="1:8" ht="15.75">
      <c r="A221" s="12"/>
      <c r="B221" s="151"/>
      <c r="C221" s="288" t="s">
        <v>374</v>
      </c>
      <c r="D221" s="199"/>
      <c r="E221" s="97" t="s">
        <v>49</v>
      </c>
      <c r="F221" s="203">
        <v>289646.03</v>
      </c>
      <c r="G221" s="203">
        <v>284646.03</v>
      </c>
      <c r="H221" s="314"/>
    </row>
    <row r="222" spans="1:8" ht="15.75">
      <c r="A222" s="12"/>
      <c r="B222" s="151"/>
      <c r="C222" s="288" t="s">
        <v>318</v>
      </c>
      <c r="D222" s="199"/>
      <c r="E222" s="97" t="s">
        <v>49</v>
      </c>
      <c r="F222" s="203">
        <v>1914.9</v>
      </c>
      <c r="G222" s="203">
        <v>2215.84</v>
      </c>
      <c r="H222" s="314"/>
    </row>
    <row r="223" spans="1:8" ht="15.75">
      <c r="A223" s="12"/>
      <c r="B223" s="151"/>
      <c r="C223" s="288" t="s">
        <v>317</v>
      </c>
      <c r="D223" s="199"/>
      <c r="E223" s="97" t="s">
        <v>49</v>
      </c>
      <c r="F223" s="203">
        <v>5528.99</v>
      </c>
      <c r="G223" s="203">
        <v>5528.99</v>
      </c>
      <c r="H223" s="314"/>
    </row>
    <row r="224" spans="1:8" ht="15.75">
      <c r="A224" s="12"/>
      <c r="B224" s="151"/>
      <c r="C224" s="288" t="s">
        <v>316</v>
      </c>
      <c r="D224" s="199"/>
      <c r="E224" s="97" t="s">
        <v>49</v>
      </c>
      <c r="F224" s="203">
        <v>115.11</v>
      </c>
      <c r="G224" s="203">
        <v>333.2</v>
      </c>
      <c r="H224" s="314"/>
    </row>
    <row r="225" spans="1:8" ht="15.75">
      <c r="A225" s="12"/>
      <c r="B225" s="151"/>
      <c r="C225" s="288" t="s">
        <v>315</v>
      </c>
      <c r="D225" s="199"/>
      <c r="E225" s="97" t="s">
        <v>49</v>
      </c>
      <c r="F225" s="203">
        <v>9888.84</v>
      </c>
      <c r="G225" s="203">
        <v>4632.09</v>
      </c>
      <c r="H225" s="314"/>
    </row>
    <row r="226" spans="1:8" ht="15.75">
      <c r="A226" s="12"/>
      <c r="B226" s="151"/>
      <c r="C226" s="288" t="s">
        <v>319</v>
      </c>
      <c r="D226" s="199"/>
      <c r="E226" s="97" t="s">
        <v>49</v>
      </c>
      <c r="F226" s="203">
        <v>763.49</v>
      </c>
      <c r="G226" s="203">
        <v>33.65</v>
      </c>
      <c r="H226" s="314"/>
    </row>
    <row r="227" spans="1:8" ht="6.75" customHeight="1" thickBot="1">
      <c r="A227" s="12"/>
      <c r="B227" s="151"/>
      <c r="C227" s="288"/>
      <c r="D227" s="199"/>
      <c r="E227" s="97"/>
      <c r="F227" s="203"/>
      <c r="G227" s="203"/>
      <c r="H227" s="314"/>
    </row>
    <row r="228" spans="1:8" ht="5.25" customHeight="1" thickTop="1">
      <c r="A228" s="12"/>
      <c r="B228" s="151"/>
      <c r="C228" s="288"/>
      <c r="D228" s="199"/>
      <c r="E228" s="97"/>
      <c r="F228" s="206"/>
      <c r="G228" s="206"/>
      <c r="H228" s="314"/>
    </row>
    <row r="229" spans="1:8" ht="15.75">
      <c r="A229" s="12"/>
      <c r="B229" s="151"/>
      <c r="C229" s="199"/>
      <c r="D229" s="211" t="s">
        <v>15</v>
      </c>
      <c r="E229" s="97" t="s">
        <v>49</v>
      </c>
      <c r="F229" s="207">
        <f>SUM(F203:F227)</f>
        <v>418477.59</v>
      </c>
      <c r="G229" s="207">
        <f>SUM(G203:G227)</f>
        <v>377237.1600000001</v>
      </c>
      <c r="H229" s="314"/>
    </row>
    <row r="230" spans="1:8" ht="5.25" customHeight="1" thickBot="1">
      <c r="A230" s="12"/>
      <c r="B230" s="56"/>
      <c r="C230" s="212"/>
      <c r="D230" s="212"/>
      <c r="E230" s="100"/>
      <c r="F230" s="205"/>
      <c r="G230" s="205"/>
      <c r="H230" s="333"/>
    </row>
    <row r="231" spans="1:8" ht="16.5" thickTop="1">
      <c r="A231" s="12"/>
      <c r="B231" s="151"/>
      <c r="C231" s="67" t="s">
        <v>361</v>
      </c>
      <c r="D231" s="66"/>
      <c r="E231" s="98"/>
      <c r="F231" s="52"/>
      <c r="G231" s="52"/>
      <c r="H231" s="314"/>
    </row>
    <row r="232" spans="1:8" ht="16.5" thickBot="1">
      <c r="A232" s="12"/>
      <c r="B232" s="104"/>
      <c r="C232" s="334"/>
      <c r="D232" s="329"/>
      <c r="E232" s="330"/>
      <c r="F232" s="331"/>
      <c r="G232" s="331"/>
      <c r="H232" s="332"/>
    </row>
    <row r="233" spans="1:8" ht="16.5" thickTop="1">
      <c r="A233" s="12"/>
      <c r="B233" s="66"/>
      <c r="C233" s="67"/>
      <c r="D233" s="66"/>
      <c r="E233" s="98"/>
      <c r="F233" s="52"/>
      <c r="G233" s="52"/>
      <c r="H233" s="12"/>
    </row>
    <row r="234" spans="1:8" ht="15.75">
      <c r="A234" s="12"/>
      <c r="B234" s="66"/>
      <c r="C234" s="67"/>
      <c r="D234" s="66"/>
      <c r="E234" s="98"/>
      <c r="F234" s="52"/>
      <c r="G234" s="52"/>
      <c r="H234" s="12"/>
    </row>
    <row r="235" spans="1:8" ht="15.75">
      <c r="A235" s="12"/>
      <c r="B235" s="66"/>
      <c r="C235" s="67"/>
      <c r="D235" s="66"/>
      <c r="E235" s="98"/>
      <c r="F235" s="52"/>
      <c r="G235" s="52"/>
      <c r="H235" s="12"/>
    </row>
    <row r="236" spans="1:8" ht="15.75">
      <c r="A236" s="12"/>
      <c r="B236" s="66"/>
      <c r="C236" s="67"/>
      <c r="D236" s="66"/>
      <c r="E236" s="98"/>
      <c r="F236" s="52"/>
      <c r="G236" s="52"/>
      <c r="H236" s="12"/>
    </row>
    <row r="237" spans="1:8" ht="15.75">
      <c r="A237" s="12"/>
      <c r="B237" s="66"/>
      <c r="C237" s="67"/>
      <c r="D237" s="66"/>
      <c r="E237" s="98"/>
      <c r="F237" s="52"/>
      <c r="G237" s="52"/>
      <c r="H237" s="12"/>
    </row>
    <row r="238" spans="1:8" ht="15.75">
      <c r="A238" s="12"/>
      <c r="B238" s="66"/>
      <c r="C238" s="67"/>
      <c r="D238" s="66"/>
      <c r="E238" s="98"/>
      <c r="F238" s="52"/>
      <c r="G238" s="52"/>
      <c r="H238" s="12"/>
    </row>
    <row r="239" spans="1:8" ht="15.75">
      <c r="A239" s="12"/>
      <c r="B239" s="66"/>
      <c r="C239" s="67"/>
      <c r="D239" s="66"/>
      <c r="E239" s="98"/>
      <c r="F239" s="52"/>
      <c r="G239" s="52"/>
      <c r="H239" s="12"/>
    </row>
    <row r="240" spans="1:8" ht="15.75">
      <c r="A240" s="12"/>
      <c r="B240" s="66"/>
      <c r="C240" s="67"/>
      <c r="D240" s="66"/>
      <c r="E240" s="98"/>
      <c r="F240" s="52"/>
      <c r="G240" s="52"/>
      <c r="H240" s="12"/>
    </row>
    <row r="241" spans="1:8" ht="16.5" thickBot="1">
      <c r="A241" s="12"/>
      <c r="B241" s="66"/>
      <c r="C241" s="67"/>
      <c r="D241" s="66"/>
      <c r="E241" s="98"/>
      <c r="F241" s="52"/>
      <c r="G241" s="52"/>
      <c r="H241" s="12"/>
    </row>
    <row r="242" spans="1:8" ht="31.5" customHeight="1" thickTop="1">
      <c r="A242" s="12"/>
      <c r="B242" s="655" t="s">
        <v>258</v>
      </c>
      <c r="C242" s="656"/>
      <c r="D242" s="656"/>
      <c r="E242" s="656"/>
      <c r="F242" s="656"/>
      <c r="G242" s="656"/>
      <c r="H242" s="657"/>
    </row>
    <row r="243" spans="1:8" ht="7.5" customHeight="1">
      <c r="A243" s="12"/>
      <c r="B243" s="318"/>
      <c r="C243" s="66"/>
      <c r="D243" s="66"/>
      <c r="E243" s="99"/>
      <c r="F243" s="52"/>
      <c r="G243" s="52"/>
      <c r="H243" s="319"/>
    </row>
    <row r="244" spans="1:8" ht="15.75">
      <c r="A244" s="12"/>
      <c r="B244" s="658" t="s">
        <v>48</v>
      </c>
      <c r="C244" s="659"/>
      <c r="D244" s="659"/>
      <c r="E244" s="659"/>
      <c r="F244" s="659"/>
      <c r="G244" s="659"/>
      <c r="H244" s="660"/>
    </row>
    <row r="245" spans="1:8" ht="15.75">
      <c r="A245" s="12"/>
      <c r="B245" s="541" t="s">
        <v>281</v>
      </c>
      <c r="C245" s="542"/>
      <c r="D245" s="542"/>
      <c r="E245" s="542"/>
      <c r="F245" s="542"/>
      <c r="G245" s="542"/>
      <c r="H245" s="543"/>
    </row>
    <row r="246" spans="1:8" ht="15.75">
      <c r="A246" s="12"/>
      <c r="B246" s="38"/>
      <c r="C246" s="66"/>
      <c r="D246" s="12"/>
      <c r="E246" s="98"/>
      <c r="F246" s="52"/>
      <c r="G246" s="52"/>
      <c r="H246" s="314"/>
    </row>
    <row r="247" spans="1:8" ht="15.75">
      <c r="A247" s="12"/>
      <c r="B247" s="190"/>
      <c r="C247" s="69" t="s">
        <v>313</v>
      </c>
      <c r="D247" s="286"/>
      <c r="E247" s="287"/>
      <c r="F247" s="52"/>
      <c r="G247" s="52"/>
      <c r="H247" s="314"/>
    </row>
    <row r="248" spans="1:8" ht="15.75">
      <c r="A248" s="12"/>
      <c r="B248" s="151"/>
      <c r="C248" s="70"/>
      <c r="D248" s="66"/>
      <c r="E248" s="98"/>
      <c r="F248" s="202"/>
      <c r="G248" s="202"/>
      <c r="H248" s="314"/>
    </row>
    <row r="249" spans="1:8" ht="16.5" thickBot="1">
      <c r="A249" s="12"/>
      <c r="B249" s="151"/>
      <c r="C249" s="70"/>
      <c r="D249" s="66"/>
      <c r="E249" s="98"/>
      <c r="F249" s="277"/>
      <c r="G249" s="227"/>
      <c r="H249" s="314"/>
    </row>
    <row r="250" spans="1:8" ht="6.75" customHeight="1" thickTop="1">
      <c r="A250" s="12"/>
      <c r="B250" s="151"/>
      <c r="C250" s="70"/>
      <c r="D250" s="66"/>
      <c r="E250" s="98"/>
      <c r="F250" s="267"/>
      <c r="G250" s="268"/>
      <c r="H250" s="314"/>
    </row>
    <row r="251" spans="1:8" ht="15" customHeight="1">
      <c r="A251" s="12"/>
      <c r="B251" s="151"/>
      <c r="C251" s="70"/>
      <c r="D251" s="66"/>
      <c r="E251" s="98"/>
      <c r="F251" s="269" t="s">
        <v>293</v>
      </c>
      <c r="G251" s="269" t="s">
        <v>294</v>
      </c>
      <c r="H251" s="314"/>
    </row>
    <row r="252" spans="1:8" ht="6.75" customHeight="1" thickBot="1">
      <c r="A252" s="12"/>
      <c r="B252" s="151"/>
      <c r="C252" s="70"/>
      <c r="D252" s="66"/>
      <c r="E252" s="98"/>
      <c r="F252" s="269"/>
      <c r="G252" s="269"/>
      <c r="H252" s="314"/>
    </row>
    <row r="253" spans="1:8" ht="24" customHeight="1" thickTop="1">
      <c r="A253" s="12"/>
      <c r="B253" s="151"/>
      <c r="C253" s="289" t="s">
        <v>2</v>
      </c>
      <c r="D253" s="212"/>
      <c r="E253" s="97" t="s">
        <v>247</v>
      </c>
      <c r="F253" s="283">
        <f>+F254+F255</f>
        <v>793662.15</v>
      </c>
      <c r="G253" s="283">
        <f>+G254+G255</f>
        <v>793662.15</v>
      </c>
      <c r="H253" s="319"/>
    </row>
    <row r="254" spans="1:8" ht="20.25" customHeight="1">
      <c r="A254" s="12"/>
      <c r="B254" s="151"/>
      <c r="C254" s="288" t="s">
        <v>246</v>
      </c>
      <c r="D254" s="212"/>
      <c r="E254" s="97" t="s">
        <v>247</v>
      </c>
      <c r="F254" s="159">
        <v>0.01</v>
      </c>
      <c r="G254" s="159">
        <v>0.01</v>
      </c>
      <c r="H254" s="319"/>
    </row>
    <row r="255" spans="1:8" ht="15.75">
      <c r="A255" s="12"/>
      <c r="B255" s="151"/>
      <c r="C255" s="288" t="s">
        <v>273</v>
      </c>
      <c r="D255" s="199"/>
      <c r="E255" s="97" t="s">
        <v>247</v>
      </c>
      <c r="F255" s="159">
        <v>793662.14</v>
      </c>
      <c r="G255" s="159">
        <v>793662.14</v>
      </c>
      <c r="H255" s="319"/>
    </row>
    <row r="256" spans="1:8" ht="15.75">
      <c r="A256" s="12"/>
      <c r="B256" s="151"/>
      <c r="C256" s="288"/>
      <c r="D256" s="199"/>
      <c r="E256" s="97"/>
      <c r="F256" s="159"/>
      <c r="G256" s="159"/>
      <c r="H256" s="319"/>
    </row>
    <row r="257" spans="1:8" ht="15.75">
      <c r="A257" s="12"/>
      <c r="B257" s="151"/>
      <c r="C257" s="291" t="s">
        <v>245</v>
      </c>
      <c r="D257" s="199"/>
      <c r="E257" s="97"/>
      <c r="F257" s="213">
        <f>+F258+F259</f>
        <v>503639.07</v>
      </c>
      <c r="G257" s="213">
        <v>602396.14</v>
      </c>
      <c r="H257" s="319"/>
    </row>
    <row r="258" spans="1:8" ht="15.75">
      <c r="A258" s="12"/>
      <c r="B258" s="151"/>
      <c r="C258" s="290" t="s">
        <v>248</v>
      </c>
      <c r="D258" s="199"/>
      <c r="E258" s="97" t="s">
        <v>247</v>
      </c>
      <c r="F258" s="159">
        <v>504646.32</v>
      </c>
      <c r="G258" s="159">
        <v>602396.14</v>
      </c>
      <c r="H258" s="319"/>
    </row>
    <row r="259" spans="1:8" ht="15.75">
      <c r="A259" s="12"/>
      <c r="B259" s="151"/>
      <c r="C259" s="291" t="s">
        <v>274</v>
      </c>
      <c r="D259" s="199"/>
      <c r="E259" s="97" t="s">
        <v>247</v>
      </c>
      <c r="F259" s="213">
        <v>-1007.25</v>
      </c>
      <c r="G259" s="213">
        <v>0</v>
      </c>
      <c r="H259" s="319"/>
    </row>
    <row r="260" spans="1:8" ht="15.75">
      <c r="A260" s="12"/>
      <c r="B260" s="151"/>
      <c r="C260" s="291"/>
      <c r="D260" s="199"/>
      <c r="E260" s="97"/>
      <c r="F260" s="213"/>
      <c r="G260" s="213"/>
      <c r="H260" s="319"/>
    </row>
    <row r="261" spans="1:8" ht="15.75">
      <c r="A261" s="12"/>
      <c r="B261" s="151"/>
      <c r="C261" s="291" t="s">
        <v>0</v>
      </c>
      <c r="D261" s="199"/>
      <c r="E261" s="97" t="s">
        <v>247</v>
      </c>
      <c r="F261" s="213">
        <f>+F262</f>
        <v>-52586.76</v>
      </c>
      <c r="G261" s="213">
        <v>-98757.07</v>
      </c>
      <c r="H261" s="319"/>
    </row>
    <row r="262" spans="1:8" ht="15.75">
      <c r="A262" s="12"/>
      <c r="B262" s="151"/>
      <c r="C262" s="290" t="s">
        <v>1</v>
      </c>
      <c r="D262" s="199"/>
      <c r="E262" s="97" t="s">
        <v>247</v>
      </c>
      <c r="F262" s="390">
        <v>-52586.76</v>
      </c>
      <c r="G262" s="159">
        <v>-98757.07</v>
      </c>
      <c r="H262" s="319"/>
    </row>
    <row r="263" spans="1:8" ht="6.75" customHeight="1" thickBot="1">
      <c r="A263" s="12"/>
      <c r="B263" s="151"/>
      <c r="C263" s="290"/>
      <c r="D263" s="199"/>
      <c r="E263" s="97"/>
      <c r="F263" s="159"/>
      <c r="G263" s="159"/>
      <c r="H263" s="319"/>
    </row>
    <row r="264" spans="1:8" ht="8.25" customHeight="1" thickTop="1">
      <c r="A264" s="12"/>
      <c r="B264" s="151"/>
      <c r="C264" s="290"/>
      <c r="D264" s="199"/>
      <c r="E264" s="97"/>
      <c r="F264" s="208"/>
      <c r="G264" s="208"/>
      <c r="H264" s="319"/>
    </row>
    <row r="265" spans="1:8" ht="15.75">
      <c r="A265" s="12"/>
      <c r="B265" s="151"/>
      <c r="C265" s="199"/>
      <c r="D265" s="211" t="s">
        <v>384</v>
      </c>
      <c r="E265" s="97"/>
      <c r="F265" s="213">
        <f>+F253+F257+F261</f>
        <v>1244714.46</v>
      </c>
      <c r="G265" s="213">
        <f>+G253+G257+G261</f>
        <v>1297301.22</v>
      </c>
      <c r="H265" s="319"/>
    </row>
    <row r="266" spans="1:8" ht="6.75" customHeight="1" thickBot="1">
      <c r="A266" s="12"/>
      <c r="B266" s="151"/>
      <c r="C266" s="66"/>
      <c r="D266" s="12"/>
      <c r="E266" s="97"/>
      <c r="F266" s="209"/>
      <c r="G266" s="209"/>
      <c r="H266" s="319"/>
    </row>
    <row r="267" spans="1:8" ht="16.5" thickTop="1">
      <c r="A267" s="12"/>
      <c r="B267" s="190"/>
      <c r="C267" s="66"/>
      <c r="D267" s="12"/>
      <c r="E267" s="97"/>
      <c r="F267" s="88"/>
      <c r="G267" s="88"/>
      <c r="H267" s="319"/>
    </row>
    <row r="268" spans="1:8" ht="15.75">
      <c r="A268" s="12"/>
      <c r="B268" s="342"/>
      <c r="C268" s="308"/>
      <c r="D268" s="67"/>
      <c r="E268" s="343"/>
      <c r="F268" s="344"/>
      <c r="G268" s="344"/>
      <c r="H268" s="345"/>
    </row>
    <row r="269" spans="1:8" ht="8.25" customHeight="1">
      <c r="A269" s="12"/>
      <c r="B269" s="342"/>
      <c r="C269" s="308"/>
      <c r="D269" s="67"/>
      <c r="E269" s="343"/>
      <c r="F269" s="344"/>
      <c r="G269" s="344"/>
      <c r="H269" s="345"/>
    </row>
    <row r="270" spans="1:8" ht="15.75">
      <c r="A270" s="12"/>
      <c r="B270" s="342"/>
      <c r="C270" s="69" t="s">
        <v>314</v>
      </c>
      <c r="D270" s="67"/>
      <c r="E270" s="343"/>
      <c r="F270" s="344"/>
      <c r="G270" s="344"/>
      <c r="H270" s="345"/>
    </row>
    <row r="271" spans="1:8" ht="15.75">
      <c r="A271" s="12"/>
      <c r="B271" s="342"/>
      <c r="C271" s="308"/>
      <c r="D271" s="67"/>
      <c r="E271" s="343"/>
      <c r="F271" s="344"/>
      <c r="G271" s="344"/>
      <c r="H271" s="345"/>
    </row>
    <row r="272" spans="1:8" ht="15.75">
      <c r="A272" s="12"/>
      <c r="B272" s="342"/>
      <c r="C272" s="308" t="s">
        <v>276</v>
      </c>
      <c r="D272" s="67"/>
      <c r="E272" s="343"/>
      <c r="F272" s="344"/>
      <c r="G272" s="344"/>
      <c r="H272" s="345"/>
    </row>
    <row r="273" spans="1:8" ht="15.75">
      <c r="A273" s="12"/>
      <c r="B273" s="342"/>
      <c r="C273" s="308" t="s">
        <v>45</v>
      </c>
      <c r="D273" s="67"/>
      <c r="E273" s="343"/>
      <c r="F273" s="344"/>
      <c r="G273" s="344"/>
      <c r="H273" s="345"/>
    </row>
    <row r="274" spans="1:8" ht="15.75">
      <c r="A274" s="12"/>
      <c r="B274" s="342"/>
      <c r="C274" s="229" t="s">
        <v>355</v>
      </c>
      <c r="E274" s="292"/>
      <c r="F274" s="387">
        <v>-96</v>
      </c>
      <c r="G274" s="344"/>
      <c r="H274" s="345"/>
    </row>
    <row r="275" spans="1:8" ht="15.75">
      <c r="A275" s="12"/>
      <c r="B275" s="342"/>
      <c r="C275" s="288" t="s">
        <v>354</v>
      </c>
      <c r="E275" s="292"/>
      <c r="F275" s="388">
        <v>-911.25</v>
      </c>
      <c r="G275" s="344"/>
      <c r="H275" s="345"/>
    </row>
    <row r="276" spans="1:8" ht="5.25" customHeight="1" thickBot="1">
      <c r="A276" s="12"/>
      <c r="B276" s="342"/>
      <c r="C276" s="308"/>
      <c r="D276" s="288"/>
      <c r="E276" s="292"/>
      <c r="F276" s="389"/>
      <c r="G276" s="344"/>
      <c r="H276" s="345"/>
    </row>
    <row r="277" spans="1:8" ht="15.75">
      <c r="A277" s="12"/>
      <c r="B277" s="342"/>
      <c r="C277" s="308"/>
      <c r="D277" s="661" t="s">
        <v>277</v>
      </c>
      <c r="E277" s="661"/>
      <c r="F277" s="387">
        <f>SUM(F274:F275)</f>
        <v>-1007.25</v>
      </c>
      <c r="G277" s="344"/>
      <c r="H277" s="345"/>
    </row>
    <row r="278" spans="1:8" ht="15.75">
      <c r="A278" s="12"/>
      <c r="B278" s="190"/>
      <c r="C278" s="66"/>
      <c r="D278" s="12"/>
      <c r="E278" s="97"/>
      <c r="F278" s="88"/>
      <c r="G278" s="88"/>
      <c r="H278" s="319"/>
    </row>
    <row r="279" spans="1:8" ht="15.75">
      <c r="A279" s="12"/>
      <c r="B279" s="190"/>
      <c r="C279" s="67" t="s">
        <v>359</v>
      </c>
      <c r="D279" s="288"/>
      <c r="E279" s="292"/>
      <c r="F279" s="293"/>
      <c r="G279" s="293"/>
      <c r="H279" s="335"/>
    </row>
    <row r="280" spans="1:8" ht="16.5" thickBot="1">
      <c r="A280" s="12"/>
      <c r="B280" s="336"/>
      <c r="C280" s="337"/>
      <c r="D280" s="338"/>
      <c r="E280" s="339"/>
      <c r="F280" s="340"/>
      <c r="G280" s="340"/>
      <c r="H280" s="341"/>
    </row>
    <row r="281" spans="1:8" ht="16.5" thickTop="1">
      <c r="A281" s="12"/>
      <c r="C281" s="290"/>
      <c r="D281" s="288"/>
      <c r="E281" s="292"/>
      <c r="F281" s="293"/>
      <c r="G281" s="293"/>
      <c r="H281" s="290"/>
    </row>
    <row r="282" spans="1:8" ht="15.75">
      <c r="A282" s="12"/>
      <c r="C282" s="290"/>
      <c r="D282" s="288"/>
      <c r="E282" s="292"/>
      <c r="F282" s="293"/>
      <c r="G282" s="293"/>
      <c r="H282" s="290"/>
    </row>
    <row r="283" spans="1:8" ht="15.75">
      <c r="A283" s="12"/>
      <c r="C283" s="290"/>
      <c r="D283" s="288"/>
      <c r="E283" s="292"/>
      <c r="F283" s="293"/>
      <c r="G283" s="293"/>
      <c r="H283" s="290"/>
    </row>
    <row r="284" ht="13.5" thickBot="1"/>
    <row r="285" spans="2:8" ht="26.25" customHeight="1" thickTop="1">
      <c r="B285" s="655" t="s">
        <v>258</v>
      </c>
      <c r="C285" s="656"/>
      <c r="D285" s="656"/>
      <c r="E285" s="656"/>
      <c r="F285" s="656"/>
      <c r="G285" s="656"/>
      <c r="H285" s="657"/>
    </row>
    <row r="286" spans="2:8" ht="15.75">
      <c r="B286" s="318"/>
      <c r="C286" s="66"/>
      <c r="D286" s="66"/>
      <c r="E286" s="99"/>
      <c r="F286" s="52"/>
      <c r="G286" s="52"/>
      <c r="H286" s="319"/>
    </row>
    <row r="287" spans="2:8" ht="15.75">
      <c r="B287" s="658" t="s">
        <v>48</v>
      </c>
      <c r="C287" s="659"/>
      <c r="D287" s="659"/>
      <c r="E287" s="659"/>
      <c r="F287" s="659"/>
      <c r="G287" s="659"/>
      <c r="H287" s="660"/>
    </row>
    <row r="288" spans="2:8" ht="12.75">
      <c r="B288" s="541" t="s">
        <v>281</v>
      </c>
      <c r="C288" s="542"/>
      <c r="D288" s="542"/>
      <c r="E288" s="542"/>
      <c r="F288" s="542"/>
      <c r="G288" s="542"/>
      <c r="H288" s="543"/>
    </row>
    <row r="289" spans="2:8" ht="12.75">
      <c r="B289" s="306"/>
      <c r="C289" s="304"/>
      <c r="D289" s="304"/>
      <c r="E289" s="304"/>
      <c r="F289" s="304"/>
      <c r="G289" s="304"/>
      <c r="H289" s="307"/>
    </row>
    <row r="290" spans="2:8" ht="15.75">
      <c r="B290" s="306"/>
      <c r="C290" s="69" t="s">
        <v>362</v>
      </c>
      <c r="D290" s="286"/>
      <c r="E290" s="304"/>
      <c r="F290" s="304"/>
      <c r="G290" s="304"/>
      <c r="H290" s="307"/>
    </row>
    <row r="291" spans="2:8" ht="15.75">
      <c r="B291" s="151"/>
      <c r="C291" s="66"/>
      <c r="D291" s="12"/>
      <c r="E291" s="97"/>
      <c r="F291" s="88"/>
      <c r="G291" s="88"/>
      <c r="H291" s="319"/>
    </row>
    <row r="292" spans="2:8" ht="13.5" thickBot="1">
      <c r="B292" s="190"/>
      <c r="C292" s="7"/>
      <c r="D292" s="7"/>
      <c r="E292" s="7"/>
      <c r="F292" s="277"/>
      <c r="G292" s="83"/>
      <c r="H292" s="193"/>
    </row>
    <row r="293" spans="1:8" ht="17.25" thickBot="1" thickTop="1">
      <c r="A293" s="12"/>
      <c r="B293" s="151"/>
      <c r="C293" s="199"/>
      <c r="D293" s="211"/>
      <c r="E293" s="97"/>
      <c r="F293" s="223">
        <v>39082</v>
      </c>
      <c r="G293" s="223">
        <v>38717</v>
      </c>
      <c r="H293" s="319"/>
    </row>
    <row r="294" spans="1:8" ht="7.5" customHeight="1" thickTop="1">
      <c r="A294" s="12"/>
      <c r="B294" s="151"/>
      <c r="C294" s="199"/>
      <c r="D294" s="211"/>
      <c r="E294" s="97"/>
      <c r="F294" s="159"/>
      <c r="G294" s="159"/>
      <c r="H294" s="319"/>
    </row>
    <row r="295" spans="1:8" ht="15.75">
      <c r="A295" s="7"/>
      <c r="B295" s="151"/>
      <c r="C295" s="199" t="s">
        <v>329</v>
      </c>
      <c r="D295" s="211"/>
      <c r="E295" s="97" t="s">
        <v>49</v>
      </c>
      <c r="F295" s="159">
        <v>2100</v>
      </c>
      <c r="G295" s="159">
        <v>50</v>
      </c>
      <c r="H295" s="319"/>
    </row>
    <row r="296" spans="1:8" ht="15.75">
      <c r="A296" s="7"/>
      <c r="B296" s="151"/>
      <c r="C296" s="199" t="s">
        <v>330</v>
      </c>
      <c r="D296" s="211"/>
      <c r="E296" s="97" t="s">
        <v>49</v>
      </c>
      <c r="F296" s="159">
        <v>36764</v>
      </c>
      <c r="G296" s="159">
        <v>0</v>
      </c>
      <c r="H296" s="319"/>
    </row>
    <row r="297" spans="1:8" ht="11.25" customHeight="1">
      <c r="A297" s="7"/>
      <c r="B297" s="151"/>
      <c r="C297" s="199"/>
      <c r="D297" s="211"/>
      <c r="E297" s="97"/>
      <c r="F297" s="159"/>
      <c r="G297" s="159"/>
      <c r="H297" s="319"/>
    </row>
    <row r="298" spans="2:8" ht="8.25" customHeight="1" thickBot="1">
      <c r="B298" s="151"/>
      <c r="C298" s="199"/>
      <c r="D298" s="211"/>
      <c r="E298" s="97"/>
      <c r="F298" s="209"/>
      <c r="G298" s="209"/>
      <c r="H298" s="319"/>
    </row>
    <row r="299" spans="2:8" ht="16.5" thickTop="1">
      <c r="B299" s="151"/>
      <c r="C299" s="290"/>
      <c r="D299" s="199"/>
      <c r="E299" s="97"/>
      <c r="F299" s="208"/>
      <c r="G299" s="208"/>
      <c r="H299" s="319"/>
    </row>
    <row r="300" spans="2:8" ht="15.75">
      <c r="B300" s="151"/>
      <c r="C300" s="199"/>
      <c r="D300" s="289" t="s">
        <v>200</v>
      </c>
      <c r="E300" s="97" t="s">
        <v>49</v>
      </c>
      <c r="F300" s="213">
        <f>SUM(F295:F299)</f>
        <v>38864</v>
      </c>
      <c r="G300" s="213">
        <f>SUM(G295:G299)</f>
        <v>50</v>
      </c>
      <c r="H300" s="319"/>
    </row>
    <row r="301" spans="2:8" ht="16.5" thickBot="1">
      <c r="B301" s="151"/>
      <c r="C301" s="66"/>
      <c r="D301" s="12"/>
      <c r="E301" s="97"/>
      <c r="F301" s="209"/>
      <c r="G301" s="209"/>
      <c r="H301" s="319"/>
    </row>
    <row r="302" spans="2:8" ht="16.5" thickTop="1">
      <c r="B302" s="151"/>
      <c r="C302" s="66"/>
      <c r="D302" s="12"/>
      <c r="E302" s="97"/>
      <c r="F302" s="386"/>
      <c r="G302" s="386"/>
      <c r="H302" s="319"/>
    </row>
    <row r="303" spans="2:8" ht="15.75">
      <c r="B303" s="151"/>
      <c r="C303" s="66" t="s">
        <v>369</v>
      </c>
      <c r="D303" s="12"/>
      <c r="E303" s="97"/>
      <c r="F303" s="386"/>
      <c r="G303" s="386"/>
      <c r="H303" s="319"/>
    </row>
    <row r="304" spans="2:8" ht="15.75">
      <c r="B304" s="151"/>
      <c r="C304" s="66" t="s">
        <v>371</v>
      </c>
      <c r="D304" s="12"/>
      <c r="E304" s="97"/>
      <c r="F304" s="386"/>
      <c r="G304" s="386"/>
      <c r="H304" s="319"/>
    </row>
    <row r="305" spans="2:8" ht="15.75">
      <c r="B305" s="151"/>
      <c r="C305" s="66" t="s">
        <v>370</v>
      </c>
      <c r="D305" s="12"/>
      <c r="E305" s="97"/>
      <c r="F305" s="386"/>
      <c r="G305" s="386"/>
      <c r="H305" s="319"/>
    </row>
    <row r="306" spans="2:8" ht="15.75">
      <c r="B306" s="151"/>
      <c r="C306" s="66"/>
      <c r="D306" s="12"/>
      <c r="E306" s="97"/>
      <c r="F306" s="386"/>
      <c r="G306" s="386"/>
      <c r="H306" s="319"/>
    </row>
    <row r="307" spans="2:8" ht="15.75">
      <c r="B307" s="190"/>
      <c r="C307" s="66"/>
      <c r="D307" s="12"/>
      <c r="E307" s="97"/>
      <c r="F307" s="88"/>
      <c r="G307" s="88"/>
      <c r="H307" s="319"/>
    </row>
    <row r="308" spans="2:8" ht="12.75">
      <c r="B308" s="190"/>
      <c r="C308" s="67" t="s">
        <v>359</v>
      </c>
      <c r="D308" s="7"/>
      <c r="E308" s="7"/>
      <c r="F308" s="7"/>
      <c r="G308" s="7"/>
      <c r="H308" s="193"/>
    </row>
    <row r="309" spans="2:8" ht="13.5" thickBot="1">
      <c r="B309" s="194"/>
      <c r="C309" s="196"/>
      <c r="D309" s="196"/>
      <c r="E309" s="196"/>
      <c r="F309" s="196"/>
      <c r="G309" s="196"/>
      <c r="H309" s="197"/>
    </row>
    <row r="310" ht="13.5" thickTop="1"/>
  </sheetData>
  <mergeCells count="34">
    <mergeCell ref="D24:H24"/>
    <mergeCell ref="D23:H23"/>
    <mergeCell ref="C12:H12"/>
    <mergeCell ref="B242:H242"/>
    <mergeCell ref="B142:H142"/>
    <mergeCell ref="B191:H191"/>
    <mergeCell ref="B193:H193"/>
    <mergeCell ref="B194:H194"/>
    <mergeCell ref="B87:H87"/>
    <mergeCell ref="B88:H88"/>
    <mergeCell ref="B1:H1"/>
    <mergeCell ref="D18:H18"/>
    <mergeCell ref="D21:H21"/>
    <mergeCell ref="D22:H22"/>
    <mergeCell ref="C15:H15"/>
    <mergeCell ref="C8:H8"/>
    <mergeCell ref="B3:H3"/>
    <mergeCell ref="C9:G9"/>
    <mergeCell ref="B4:H4"/>
    <mergeCell ref="B139:H139"/>
    <mergeCell ref="B141:H141"/>
    <mergeCell ref="D27:H27"/>
    <mergeCell ref="D28:H28"/>
    <mergeCell ref="D29:H29"/>
    <mergeCell ref="B85:H85"/>
    <mergeCell ref="B40:H40"/>
    <mergeCell ref="B39:H39"/>
    <mergeCell ref="B37:H37"/>
    <mergeCell ref="B285:H285"/>
    <mergeCell ref="B287:H287"/>
    <mergeCell ref="B288:H288"/>
    <mergeCell ref="B244:H244"/>
    <mergeCell ref="B245:H245"/>
    <mergeCell ref="D277:E277"/>
  </mergeCells>
  <printOptions/>
  <pageMargins left="0.36" right="0.18" top="0.2755905511811024" bottom="1" header="0" footer="0"/>
  <pageSetup horizontalDpi="120" verticalDpi="120" orientation="portrait" paperSize="9" scale="97" r:id="rId4"/>
  <rowBreaks count="6" manualBreakCount="6">
    <brk id="35" max="7" man="1"/>
    <brk id="83" max="7" man="1"/>
    <brk id="137" max="7" man="1"/>
    <brk id="189" max="7" man="1"/>
    <brk id="240" max="7" man="1"/>
    <brk id="283" max="7" man="1"/>
  </rowBreaks>
  <legacyDrawing r:id="rId3"/>
  <oleObjects>
    <oleObject progId="Word.Document.8" shapeId="1193382" r:id="rId1"/>
    <oleObject progId="Word.Document.8" shapeId="3412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75" zoomScaleNormal="75" workbookViewId="0" topLeftCell="A1">
      <selection activeCell="H35" sqref="H35"/>
    </sheetView>
  </sheetViews>
  <sheetFormatPr defaultColWidth="11.421875" defaultRowHeight="12.75"/>
  <cols>
    <col min="1" max="1" width="2.00390625" style="0" customWidth="1"/>
    <col min="2" max="2" width="27.421875" style="0" hidden="1" customWidth="1"/>
    <col min="3" max="3" width="62.28125" style="0" customWidth="1"/>
    <col min="4" max="4" width="2.421875" style="0" bestFit="1" customWidth="1"/>
    <col min="5" max="6" width="18.7109375" style="0" customWidth="1"/>
    <col min="7" max="7" width="6.57421875" style="0" customWidth="1"/>
    <col min="8" max="9" width="12.28125" style="0" bestFit="1" customWidth="1"/>
  </cols>
  <sheetData>
    <row r="1" spans="1:7" ht="16.5" thickTop="1">
      <c r="A1" s="188"/>
      <c r="B1" s="189"/>
      <c r="C1" s="493" t="s">
        <v>212</v>
      </c>
      <c r="D1" s="494"/>
      <c r="E1" s="494"/>
      <c r="F1" s="494"/>
      <c r="G1" s="495"/>
    </row>
    <row r="2" spans="1:7" ht="15.75">
      <c r="A2" s="190"/>
      <c r="B2" s="4"/>
      <c r="C2" s="496"/>
      <c r="D2" s="496"/>
      <c r="E2" s="496"/>
      <c r="F2" s="496"/>
      <c r="G2" s="497"/>
    </row>
    <row r="3" spans="1:7" ht="19.5" customHeight="1">
      <c r="A3" s="190"/>
      <c r="B3" s="4"/>
      <c r="C3" s="496"/>
      <c r="D3" s="496"/>
      <c r="E3" s="496"/>
      <c r="F3" s="496"/>
      <c r="G3" s="497"/>
    </row>
    <row r="4" spans="1:7" ht="18.75">
      <c r="A4" s="190"/>
      <c r="B4" s="4"/>
      <c r="C4" s="491" t="s">
        <v>300</v>
      </c>
      <c r="D4" s="491"/>
      <c r="E4" s="491"/>
      <c r="F4" s="491"/>
      <c r="G4" s="492"/>
    </row>
    <row r="5" spans="1:7" ht="15.75">
      <c r="A5" s="190"/>
      <c r="B5" s="4"/>
      <c r="C5" s="498" t="s">
        <v>281</v>
      </c>
      <c r="D5" s="498"/>
      <c r="E5" s="498"/>
      <c r="F5" s="498"/>
      <c r="G5" s="499"/>
    </row>
    <row r="6" spans="1:7" ht="15.75">
      <c r="A6" s="190"/>
      <c r="B6" s="4"/>
      <c r="C6" s="498" t="s">
        <v>201</v>
      </c>
      <c r="D6" s="498"/>
      <c r="E6" s="498"/>
      <c r="F6" s="498"/>
      <c r="G6" s="499"/>
    </row>
    <row r="7" spans="1:7" ht="26.25" customHeight="1" thickBot="1">
      <c r="A7" s="190"/>
      <c r="B7" s="4"/>
      <c r="C7" s="6"/>
      <c r="D7" s="6"/>
      <c r="E7" s="225"/>
      <c r="F7" s="224"/>
      <c r="G7" s="191"/>
    </row>
    <row r="8" spans="1:7" ht="16.5" thickTop="1">
      <c r="A8" s="190"/>
      <c r="B8" s="4"/>
      <c r="C8" s="9" t="s">
        <v>28</v>
      </c>
      <c r="D8" s="6"/>
      <c r="E8" s="500" t="s">
        <v>283</v>
      </c>
      <c r="F8" s="500" t="s">
        <v>282</v>
      </c>
      <c r="G8" s="191"/>
    </row>
    <row r="9" spans="1:7" ht="16.5" thickBot="1">
      <c r="A9" s="190"/>
      <c r="B9" s="4"/>
      <c r="C9" s="106" t="s">
        <v>30</v>
      </c>
      <c r="D9" s="6"/>
      <c r="E9" s="501"/>
      <c r="F9" s="501"/>
      <c r="G9" s="191"/>
    </row>
    <row r="10" spans="1:7" ht="16.5" thickTop="1">
      <c r="A10" s="190"/>
      <c r="B10" s="4"/>
      <c r="C10" s="6"/>
      <c r="D10" s="6"/>
      <c r="E10" s="5"/>
      <c r="F10" s="5"/>
      <c r="G10" s="191"/>
    </row>
    <row r="11" spans="1:7" ht="15.75">
      <c r="A11" s="190"/>
      <c r="B11" s="4"/>
      <c r="C11" s="6" t="s">
        <v>171</v>
      </c>
      <c r="D11" s="6" t="s">
        <v>49</v>
      </c>
      <c r="E11" s="182">
        <f>5643+1250+75549.99+1504.39</f>
        <v>83947.38</v>
      </c>
      <c r="F11" s="182">
        <v>54524.15</v>
      </c>
      <c r="G11" s="191"/>
    </row>
    <row r="12" spans="1:7" ht="15.75">
      <c r="A12" s="190"/>
      <c r="B12" s="4"/>
      <c r="C12" s="6" t="s">
        <v>284</v>
      </c>
      <c r="D12" s="6" t="s">
        <v>49</v>
      </c>
      <c r="E12" s="182">
        <v>45359.2</v>
      </c>
      <c r="F12" s="182">
        <v>90955.7</v>
      </c>
      <c r="G12" s="191"/>
    </row>
    <row r="13" spans="1:7" ht="15.75">
      <c r="A13" s="190"/>
      <c r="B13" s="4"/>
      <c r="C13" s="6" t="s">
        <v>376</v>
      </c>
      <c r="D13" s="6" t="s">
        <v>49</v>
      </c>
      <c r="E13" s="183">
        <v>138862</v>
      </c>
      <c r="F13" s="182">
        <v>102028.33</v>
      </c>
      <c r="G13" s="191"/>
    </row>
    <row r="14" spans="1:7" ht="22.5" customHeight="1" thickBot="1">
      <c r="A14" s="190"/>
      <c r="B14" s="4"/>
      <c r="C14" s="90" t="s">
        <v>249</v>
      </c>
      <c r="D14" s="6" t="s">
        <v>49</v>
      </c>
      <c r="E14" s="185">
        <f>SUM(E10:E13)</f>
        <v>268168.58</v>
      </c>
      <c r="F14" s="186">
        <f>SUM(F10:F13)</f>
        <v>247508.18</v>
      </c>
      <c r="G14" s="191"/>
    </row>
    <row r="15" spans="1:7" ht="16.5" thickTop="1">
      <c r="A15" s="190"/>
      <c r="B15" s="4"/>
      <c r="C15" s="6"/>
      <c r="D15" s="6"/>
      <c r="E15" s="182"/>
      <c r="F15" s="182"/>
      <c r="G15" s="191"/>
    </row>
    <row r="16" spans="1:7" ht="15.75">
      <c r="A16" s="190"/>
      <c r="B16" s="4"/>
      <c r="C16" s="9" t="s">
        <v>32</v>
      </c>
      <c r="D16" s="6"/>
      <c r="E16" s="182"/>
      <c r="F16" s="182"/>
      <c r="G16" s="191"/>
    </row>
    <row r="17" spans="1:7" ht="15.75">
      <c r="A17" s="190"/>
      <c r="B17" s="4"/>
      <c r="C17" s="6"/>
      <c r="D17" s="6" t="s">
        <v>45</v>
      </c>
      <c r="E17" s="182"/>
      <c r="F17" s="182"/>
      <c r="G17" s="191"/>
    </row>
    <row r="18" spans="1:7" ht="15.75">
      <c r="A18" s="190"/>
      <c r="B18" s="4"/>
      <c r="C18" s="6" t="s">
        <v>285</v>
      </c>
      <c r="D18" s="6" t="s">
        <v>49</v>
      </c>
      <c r="E18" s="182">
        <v>1382898.59</v>
      </c>
      <c r="F18" s="182">
        <f>+'ANEXO Bs USO'!S41</f>
        <v>1427029.2</v>
      </c>
      <c r="G18" s="191"/>
    </row>
    <row r="19" spans="1:7" ht="15.75">
      <c r="A19" s="190"/>
      <c r="B19" s="4"/>
      <c r="C19" s="6" t="s">
        <v>286</v>
      </c>
      <c r="D19" s="6" t="s">
        <v>49</v>
      </c>
      <c r="E19" s="182">
        <v>12124.88</v>
      </c>
      <c r="F19" s="182">
        <v>1</v>
      </c>
      <c r="G19" s="191"/>
    </row>
    <row r="20" spans="1:7" ht="15.75">
      <c r="A20" s="190"/>
      <c r="B20" s="4"/>
      <c r="C20" s="6"/>
      <c r="D20" s="6"/>
      <c r="E20" s="182"/>
      <c r="F20" s="182"/>
      <c r="G20" s="191"/>
    </row>
    <row r="21" spans="1:7" ht="24" customHeight="1" thickBot="1">
      <c r="A21" s="190"/>
      <c r="B21" s="4"/>
      <c r="C21" s="90" t="s">
        <v>250</v>
      </c>
      <c r="D21" s="6" t="s">
        <v>49</v>
      </c>
      <c r="E21" s="186">
        <f>SUM(E17:E19)</f>
        <v>1395023.47</v>
      </c>
      <c r="F21" s="186">
        <f>SUM(F17:F19)</f>
        <v>1427030.2</v>
      </c>
      <c r="G21" s="191"/>
    </row>
    <row r="22" spans="1:7" ht="4.5" customHeight="1" thickTop="1">
      <c r="A22" s="190"/>
      <c r="B22" s="4"/>
      <c r="C22" s="6"/>
      <c r="D22" s="6"/>
      <c r="E22" s="187"/>
      <c r="F22" s="187"/>
      <c r="G22" s="191"/>
    </row>
    <row r="23" spans="1:7" ht="26.25" customHeight="1" thickBot="1">
      <c r="A23" s="190"/>
      <c r="B23" s="4"/>
      <c r="C23" s="90" t="s">
        <v>251</v>
      </c>
      <c r="D23" s="6" t="s">
        <v>49</v>
      </c>
      <c r="E23" s="309">
        <f>+E14+E21</f>
        <v>1663192.05</v>
      </c>
      <c r="F23" s="309">
        <f>+F14+F21</f>
        <v>1674538.38</v>
      </c>
      <c r="G23" s="191"/>
    </row>
    <row r="24" spans="1:7" ht="16.5" thickTop="1">
      <c r="A24" s="190"/>
      <c r="B24" s="4"/>
      <c r="C24" s="6"/>
      <c r="D24" s="6"/>
      <c r="E24" s="6"/>
      <c r="F24" s="6"/>
      <c r="G24" s="191"/>
    </row>
    <row r="25" spans="1:7" ht="16.5" thickBot="1">
      <c r="A25" s="190"/>
      <c r="B25" s="4"/>
      <c r="C25" s="6"/>
      <c r="D25" s="6"/>
      <c r="E25" s="6"/>
      <c r="F25" s="6"/>
      <c r="G25" s="191"/>
    </row>
    <row r="26" spans="1:7" ht="16.5" thickTop="1">
      <c r="A26" s="190"/>
      <c r="B26" s="4"/>
      <c r="C26" s="9" t="s">
        <v>29</v>
      </c>
      <c r="D26" s="6"/>
      <c r="E26" s="500">
        <v>39082</v>
      </c>
      <c r="F26" s="500">
        <v>38717</v>
      </c>
      <c r="G26" s="191"/>
    </row>
    <row r="27" spans="1:7" ht="16.5" thickBot="1">
      <c r="A27" s="190"/>
      <c r="B27" s="107"/>
      <c r="C27" s="9" t="s">
        <v>31</v>
      </c>
      <c r="D27" s="6"/>
      <c r="E27" s="501"/>
      <c r="F27" s="501"/>
      <c r="G27" s="192"/>
    </row>
    <row r="28" spans="1:7" ht="16.5" thickTop="1">
      <c r="A28" s="190"/>
      <c r="B28" s="108"/>
      <c r="C28" s="6"/>
      <c r="D28" s="6"/>
      <c r="E28" s="5"/>
      <c r="F28" s="5"/>
      <c r="G28" s="193"/>
    </row>
    <row r="29" spans="1:7" ht="15.75">
      <c r="A29" s="190"/>
      <c r="B29" s="108"/>
      <c r="C29" s="6" t="s">
        <v>287</v>
      </c>
      <c r="D29" s="6" t="s">
        <v>49</v>
      </c>
      <c r="E29" s="182">
        <v>44730.8</v>
      </c>
      <c r="F29" s="182">
        <v>26004.17</v>
      </c>
      <c r="G29" s="193"/>
    </row>
    <row r="30" spans="1:7" ht="15.75">
      <c r="A30" s="190"/>
      <c r="B30" s="108"/>
      <c r="C30" s="6" t="s">
        <v>364</v>
      </c>
      <c r="D30" s="6" t="s">
        <v>49</v>
      </c>
      <c r="E30" s="182">
        <v>55914.58</v>
      </c>
      <c r="F30" s="182">
        <v>48269.19</v>
      </c>
      <c r="G30" s="193"/>
    </row>
    <row r="31" spans="1:7" ht="15.75">
      <c r="A31" s="190"/>
      <c r="B31" s="108"/>
      <c r="C31" s="6" t="s">
        <v>365</v>
      </c>
      <c r="D31" s="6" t="s">
        <v>49</v>
      </c>
      <c r="E31" s="182">
        <v>2368.87</v>
      </c>
      <c r="F31" s="182">
        <v>1353.49</v>
      </c>
      <c r="G31" s="193"/>
    </row>
    <row r="32" spans="1:7" ht="15.75">
      <c r="A32" s="190"/>
      <c r="B32" s="108"/>
      <c r="C32" s="6" t="s">
        <v>366</v>
      </c>
      <c r="D32" s="6" t="s">
        <v>49</v>
      </c>
      <c r="E32" s="183">
        <v>315463.34</v>
      </c>
      <c r="F32" s="183">
        <v>301610.31</v>
      </c>
      <c r="G32" s="193"/>
    </row>
    <row r="33" spans="1:7" ht="27" customHeight="1" thickBot="1">
      <c r="A33" s="190"/>
      <c r="B33" s="108"/>
      <c r="C33" s="90" t="s">
        <v>252</v>
      </c>
      <c r="D33" s="6" t="s">
        <v>49</v>
      </c>
      <c r="E33" s="185">
        <f>SUM(E29:E32)</f>
        <v>418477.59</v>
      </c>
      <c r="F33" s="185">
        <f>SUM(F29:F32)</f>
        <v>377237.16000000003</v>
      </c>
      <c r="G33" s="193"/>
    </row>
    <row r="34" spans="1:7" ht="16.5" thickTop="1">
      <c r="A34" s="190"/>
      <c r="B34" s="108"/>
      <c r="C34" s="6"/>
      <c r="D34" s="6"/>
      <c r="E34" s="182"/>
      <c r="F34" s="182"/>
      <c r="G34" s="193"/>
    </row>
    <row r="35" spans="1:9" ht="15.75">
      <c r="A35" s="190"/>
      <c r="B35" s="108"/>
      <c r="C35" s="9" t="s">
        <v>33</v>
      </c>
      <c r="D35" s="6"/>
      <c r="E35" s="182"/>
      <c r="F35" s="182"/>
      <c r="G35" s="193"/>
      <c r="I35" s="116"/>
    </row>
    <row r="36" spans="1:7" ht="15.75">
      <c r="A36" s="190"/>
      <c r="B36" s="108"/>
      <c r="C36" s="6"/>
      <c r="D36" s="6" t="s">
        <v>45</v>
      </c>
      <c r="E36" s="182"/>
      <c r="F36" s="182"/>
      <c r="G36" s="193"/>
    </row>
    <row r="37" spans="1:7" ht="16.5" thickBot="1">
      <c r="A37" s="190"/>
      <c r="B37" s="108"/>
      <c r="C37" s="90" t="s">
        <v>253</v>
      </c>
      <c r="D37" s="6" t="s">
        <v>49</v>
      </c>
      <c r="E37" s="184">
        <v>0</v>
      </c>
      <c r="F37" s="184">
        <v>0</v>
      </c>
      <c r="G37" s="193"/>
    </row>
    <row r="38" spans="1:7" ht="8.25" customHeight="1" thickTop="1">
      <c r="A38" s="190"/>
      <c r="B38" s="108"/>
      <c r="C38" s="6"/>
      <c r="D38" s="6"/>
      <c r="E38" s="182"/>
      <c r="F38" s="182"/>
      <c r="G38" s="193"/>
    </row>
    <row r="39" spans="1:7" ht="16.5" thickBot="1">
      <c r="A39" s="190"/>
      <c r="B39" s="108"/>
      <c r="C39" s="90" t="s">
        <v>254</v>
      </c>
      <c r="D39" s="6" t="s">
        <v>49</v>
      </c>
      <c r="E39" s="185">
        <f>SUM(E33:E38)</f>
        <v>418477.59</v>
      </c>
      <c r="F39" s="185">
        <f>SUM(F33:F38)</f>
        <v>377237.16000000003</v>
      </c>
      <c r="G39" s="193"/>
    </row>
    <row r="40" spans="1:7" ht="16.5" thickTop="1">
      <c r="A40" s="190"/>
      <c r="B40" s="108"/>
      <c r="C40" s="6"/>
      <c r="D40" s="6"/>
      <c r="E40" s="182"/>
      <c r="F40" s="182"/>
      <c r="G40" s="193"/>
    </row>
    <row r="41" spans="1:7" ht="15.75">
      <c r="A41" s="190"/>
      <c r="B41" s="108"/>
      <c r="C41" s="490" t="s">
        <v>177</v>
      </c>
      <c r="D41" s="490"/>
      <c r="E41" s="182"/>
      <c r="F41" s="182"/>
      <c r="G41" s="193"/>
    </row>
    <row r="42" spans="1:7" ht="9" customHeight="1">
      <c r="A42" s="190"/>
      <c r="B42" s="108"/>
      <c r="C42" s="6"/>
      <c r="D42" s="6"/>
      <c r="E42" s="182"/>
      <c r="F42" s="182"/>
      <c r="G42" s="193"/>
    </row>
    <row r="43" spans="1:7" ht="15.75">
      <c r="A43" s="190"/>
      <c r="B43" s="108"/>
      <c r="C43" s="6" t="s">
        <v>363</v>
      </c>
      <c r="D43" s="6" t="s">
        <v>49</v>
      </c>
      <c r="E43" s="182">
        <f>+ESTEVOLPN!H27</f>
        <v>1244714.46</v>
      </c>
      <c r="F43" s="182">
        <v>1297301.22</v>
      </c>
      <c r="G43" s="193"/>
    </row>
    <row r="44" spans="1:7" ht="3.75" customHeight="1" thickBot="1">
      <c r="A44" s="190"/>
      <c r="B44" s="108"/>
      <c r="C44" s="6"/>
      <c r="D44" s="6"/>
      <c r="E44" s="184"/>
      <c r="F44" s="184"/>
      <c r="G44" s="193"/>
    </row>
    <row r="45" spans="1:8" ht="24" customHeight="1" thickBot="1" thickTop="1">
      <c r="A45" s="190"/>
      <c r="B45" s="108"/>
      <c r="C45" s="90" t="s">
        <v>255</v>
      </c>
      <c r="D45" s="6" t="s">
        <v>49</v>
      </c>
      <c r="E45" s="185">
        <f>+E43</f>
        <v>1244714.46</v>
      </c>
      <c r="F45" s="185">
        <f>+F43</f>
        <v>1297301.22</v>
      </c>
      <c r="G45" s="193"/>
      <c r="H45" s="222"/>
    </row>
    <row r="46" spans="1:9" ht="16.5" thickTop="1">
      <c r="A46" s="190"/>
      <c r="B46" s="108"/>
      <c r="C46" s="6"/>
      <c r="D46" s="6"/>
      <c r="E46" s="187"/>
      <c r="F46" s="187"/>
      <c r="G46" s="193"/>
      <c r="I46" s="222"/>
    </row>
    <row r="47" spans="1:8" ht="16.5" thickBot="1">
      <c r="A47" s="190"/>
      <c r="B47" s="108"/>
      <c r="C47" s="6" t="s">
        <v>199</v>
      </c>
      <c r="D47" s="6" t="s">
        <v>49</v>
      </c>
      <c r="E47" s="309">
        <f>(E39+E45)</f>
        <v>1663192.05</v>
      </c>
      <c r="F47" s="309">
        <f>(F39+F45)</f>
        <v>1674538.38</v>
      </c>
      <c r="G47" s="193"/>
      <c r="H47" s="222"/>
    </row>
    <row r="48" spans="1:7" ht="16.5" thickTop="1">
      <c r="A48" s="190"/>
      <c r="B48" s="108"/>
      <c r="C48" s="6"/>
      <c r="D48" s="6"/>
      <c r="E48" s="255"/>
      <c r="F48" s="255"/>
      <c r="G48" s="193"/>
    </row>
    <row r="49" spans="1:7" ht="12.75">
      <c r="A49" s="190"/>
      <c r="B49" s="108"/>
      <c r="C49" s="10" t="s">
        <v>269</v>
      </c>
      <c r="D49" s="7"/>
      <c r="E49" s="7"/>
      <c r="F49" s="363"/>
      <c r="G49" s="193"/>
    </row>
    <row r="50" spans="1:7" ht="12.75">
      <c r="A50" s="190"/>
      <c r="B50" s="108"/>
      <c r="C50" s="7" t="s">
        <v>357</v>
      </c>
      <c r="D50" s="7"/>
      <c r="E50" s="7"/>
      <c r="F50" s="7"/>
      <c r="G50" s="193"/>
    </row>
    <row r="51" spans="1:7" ht="13.5" thickBot="1">
      <c r="A51" s="194"/>
      <c r="B51" s="195"/>
      <c r="C51" s="196"/>
      <c r="D51" s="196"/>
      <c r="E51" s="196"/>
      <c r="F51" s="196"/>
      <c r="G51" s="197"/>
    </row>
    <row r="52" ht="13.5" thickTop="1"/>
    <row r="53" ht="12.75">
      <c r="E53" s="116"/>
    </row>
  </sheetData>
  <mergeCells count="9">
    <mergeCell ref="C41:D41"/>
    <mergeCell ref="C4:G4"/>
    <mergeCell ref="C1:G3"/>
    <mergeCell ref="C5:G5"/>
    <mergeCell ref="E26:E27"/>
    <mergeCell ref="F26:F27"/>
    <mergeCell ref="E8:E9"/>
    <mergeCell ref="F8:F9"/>
    <mergeCell ref="C6:G6"/>
  </mergeCells>
  <printOptions/>
  <pageMargins left="0.59" right="0.37" top="0.2362204724409449" bottom="1" header="0.07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B1">
      <selection activeCell="J27" sqref="J27"/>
    </sheetView>
  </sheetViews>
  <sheetFormatPr defaultColWidth="11.421875" defaultRowHeight="12.75"/>
  <cols>
    <col min="1" max="1" width="4.7109375" style="0" customWidth="1"/>
    <col min="5" max="5" width="16.57421875" style="0" customWidth="1"/>
    <col min="6" max="7" width="16.7109375" style="0" customWidth="1"/>
    <col min="8" max="8" width="5.00390625" style="0" customWidth="1"/>
    <col min="9" max="9" width="2.7109375" style="0" customWidth="1"/>
  </cols>
  <sheetData>
    <row r="1" spans="1:9" ht="13.5" thickTop="1">
      <c r="A1" s="231"/>
      <c r="B1" s="232"/>
      <c r="C1" s="232"/>
      <c r="D1" s="232"/>
      <c r="E1" s="232"/>
      <c r="F1" s="232"/>
      <c r="G1" s="232"/>
      <c r="H1" s="232"/>
      <c r="I1" s="233"/>
    </row>
    <row r="2" spans="1:9" ht="22.5">
      <c r="A2" s="234"/>
      <c r="B2" s="502" t="s">
        <v>202</v>
      </c>
      <c r="C2" s="503"/>
      <c r="D2" s="503"/>
      <c r="E2" s="503"/>
      <c r="F2" s="503"/>
      <c r="G2" s="503"/>
      <c r="H2" s="503"/>
      <c r="I2" s="235"/>
    </row>
    <row r="3" spans="1:9" ht="12.75">
      <c r="A3" s="234"/>
      <c r="B3" s="236"/>
      <c r="C3" s="236"/>
      <c r="D3" s="236"/>
      <c r="E3" s="236"/>
      <c r="F3" s="236"/>
      <c r="G3" s="236"/>
      <c r="H3" s="236"/>
      <c r="I3" s="235"/>
    </row>
    <row r="4" spans="1:9" ht="15.75">
      <c r="A4" s="234"/>
      <c r="B4" s="506" t="s">
        <v>299</v>
      </c>
      <c r="C4" s="506"/>
      <c r="D4" s="506"/>
      <c r="E4" s="506"/>
      <c r="F4" s="506"/>
      <c r="G4" s="506"/>
      <c r="H4" s="506"/>
      <c r="I4" s="235"/>
    </row>
    <row r="5" spans="1:9" ht="12.75">
      <c r="A5" s="234"/>
      <c r="B5" s="502" t="s">
        <v>281</v>
      </c>
      <c r="C5" s="502"/>
      <c r="D5" s="502"/>
      <c r="E5" s="502"/>
      <c r="F5" s="502"/>
      <c r="G5" s="502"/>
      <c r="H5" s="502"/>
      <c r="I5" s="235"/>
    </row>
    <row r="6" spans="1:9" ht="12.75">
      <c r="A6" s="234"/>
      <c r="B6" s="502" t="s">
        <v>201</v>
      </c>
      <c r="C6" s="502"/>
      <c r="D6" s="502"/>
      <c r="E6" s="502"/>
      <c r="F6" s="502"/>
      <c r="G6" s="502"/>
      <c r="H6" s="502"/>
      <c r="I6" s="235"/>
    </row>
    <row r="7" spans="1:9" ht="12.75">
      <c r="A7" s="234"/>
      <c r="B7" s="236"/>
      <c r="C7" s="236"/>
      <c r="D7" s="236"/>
      <c r="E7" s="236"/>
      <c r="F7" s="236"/>
      <c r="G7" s="236"/>
      <c r="H7" s="236"/>
      <c r="I7" s="235"/>
    </row>
    <row r="8" spans="1:9" ht="12.75">
      <c r="A8" s="234"/>
      <c r="B8" s="228"/>
      <c r="C8" s="228"/>
      <c r="D8" s="228"/>
      <c r="E8" s="228"/>
      <c r="F8" s="228"/>
      <c r="G8" s="228"/>
      <c r="H8" s="228"/>
      <c r="I8" s="237"/>
    </row>
    <row r="9" spans="1:9" ht="14.25" thickBot="1">
      <c r="A9" s="234"/>
      <c r="B9" s="228"/>
      <c r="C9" s="228"/>
      <c r="D9" s="228"/>
      <c r="E9" s="228"/>
      <c r="F9" s="225"/>
      <c r="G9" s="224"/>
      <c r="H9" s="228"/>
      <c r="I9" s="237"/>
    </row>
    <row r="10" spans="1:9" ht="13.5" thickTop="1">
      <c r="A10" s="234"/>
      <c r="B10" s="228"/>
      <c r="C10" s="228"/>
      <c r="D10" s="228"/>
      <c r="E10" s="228"/>
      <c r="F10" s="504" t="s">
        <v>283</v>
      </c>
      <c r="G10" s="504" t="s">
        <v>282</v>
      </c>
      <c r="H10" s="228"/>
      <c r="I10" s="237"/>
    </row>
    <row r="11" spans="1:9" ht="15.75" thickBot="1">
      <c r="A11" s="234"/>
      <c r="B11" s="238" t="s">
        <v>195</v>
      </c>
      <c r="C11" s="239"/>
      <c r="D11" s="239"/>
      <c r="E11" s="239"/>
      <c r="F11" s="505"/>
      <c r="G11" s="505"/>
      <c r="H11" s="228"/>
      <c r="I11" s="237"/>
    </row>
    <row r="12" spans="1:9" ht="15.75" thickTop="1">
      <c r="A12" s="234"/>
      <c r="B12" s="239"/>
      <c r="C12" s="239"/>
      <c r="D12" s="239"/>
      <c r="E12" s="239"/>
      <c r="F12" s="11"/>
      <c r="G12" s="11"/>
      <c r="H12" s="228"/>
      <c r="I12" s="237"/>
    </row>
    <row r="13" spans="1:9" ht="15">
      <c r="A13" s="234"/>
      <c r="B13" s="238" t="s">
        <v>196</v>
      </c>
      <c r="C13" s="239"/>
      <c r="D13" s="239"/>
      <c r="E13" s="239"/>
      <c r="F13" s="246"/>
      <c r="G13" s="246"/>
      <c r="H13" s="228"/>
      <c r="I13" s="237"/>
    </row>
    <row r="14" spans="1:9" ht="15">
      <c r="A14" s="234"/>
      <c r="B14" s="239" t="s">
        <v>6</v>
      </c>
      <c r="C14" s="239"/>
      <c r="D14" s="239"/>
      <c r="E14" s="239"/>
      <c r="F14" s="247">
        <f>+RECURSOS!E49</f>
        <v>1113766.6500000001</v>
      </c>
      <c r="G14" s="247">
        <v>919644.19</v>
      </c>
      <c r="H14" s="228"/>
      <c r="I14" s="237"/>
    </row>
    <row r="15" spans="1:9" ht="15">
      <c r="A15" s="234"/>
      <c r="B15" s="239" t="s">
        <v>5</v>
      </c>
      <c r="C15" s="239"/>
      <c r="D15" s="239"/>
      <c r="E15" s="239"/>
      <c r="F15" s="247">
        <f>+RECURSOS!F49</f>
        <v>141218.67</v>
      </c>
      <c r="G15" s="247">
        <v>128948.4</v>
      </c>
      <c r="H15" s="228"/>
      <c r="I15" s="237"/>
    </row>
    <row r="16" spans="1:9" ht="15.75" thickBot="1">
      <c r="A16" s="234"/>
      <c r="B16" s="239" t="s">
        <v>4</v>
      </c>
      <c r="C16" s="239"/>
      <c r="D16" s="239"/>
      <c r="E16" s="239"/>
      <c r="F16" s="247">
        <f>+RECURSOS!G49</f>
        <v>544578.0900000001</v>
      </c>
      <c r="G16" s="247">
        <v>573856.97</v>
      </c>
      <c r="H16" s="228"/>
      <c r="I16" s="237"/>
    </row>
    <row r="17" spans="1:9" ht="24.75" customHeight="1" thickTop="1">
      <c r="A17" s="234"/>
      <c r="B17" s="238" t="s">
        <v>204</v>
      </c>
      <c r="C17" s="239"/>
      <c r="D17" s="239"/>
      <c r="E17" s="239"/>
      <c r="F17" s="248">
        <f>SUM(F14:F16)</f>
        <v>1799563.4100000001</v>
      </c>
      <c r="G17" s="248">
        <f>SUM(G14:G16)</f>
        <v>1622449.5599999998</v>
      </c>
      <c r="H17" s="228"/>
      <c r="I17" s="237"/>
    </row>
    <row r="18" spans="1:9" ht="15">
      <c r="A18" s="234"/>
      <c r="B18" s="239"/>
      <c r="C18" s="239"/>
      <c r="D18" s="239"/>
      <c r="E18" s="239"/>
      <c r="F18" s="247"/>
      <c r="G18" s="247"/>
      <c r="H18" s="228"/>
      <c r="I18" s="237"/>
    </row>
    <row r="19" spans="1:9" ht="15">
      <c r="A19" s="234"/>
      <c r="B19" s="239"/>
      <c r="C19" s="239"/>
      <c r="D19" s="239"/>
      <c r="E19" s="239"/>
      <c r="F19" s="247"/>
      <c r="G19" s="247"/>
      <c r="H19" s="228"/>
      <c r="I19" s="237"/>
    </row>
    <row r="20" spans="1:9" ht="15">
      <c r="A20" s="234"/>
      <c r="B20" s="238" t="s">
        <v>197</v>
      </c>
      <c r="C20" s="239"/>
      <c r="D20" s="239"/>
      <c r="E20" s="239"/>
      <c r="F20" s="247"/>
      <c r="G20" s="247"/>
      <c r="H20" s="228"/>
      <c r="I20" s="237"/>
    </row>
    <row r="21" spans="1:9" ht="15">
      <c r="A21" s="234"/>
      <c r="B21" s="239" t="s">
        <v>3</v>
      </c>
      <c r="C21" s="239"/>
      <c r="D21" s="239"/>
      <c r="E21" s="239"/>
      <c r="F21" s="247">
        <f>-GASTOS!D127</f>
        <v>-1303178.9199999997</v>
      </c>
      <c r="G21" s="247">
        <v>-1180237.9</v>
      </c>
      <c r="H21" s="228"/>
      <c r="I21" s="237"/>
    </row>
    <row r="22" spans="1:10" ht="15">
      <c r="A22" s="234"/>
      <c r="B22" s="239" t="s">
        <v>270</v>
      </c>
      <c r="C22" s="239"/>
      <c r="D22" s="239"/>
      <c r="E22" s="239"/>
      <c r="F22" s="247">
        <f>-GASTOS!E127-'GASTOS DELEG'!L25</f>
        <v>-265528.33</v>
      </c>
      <c r="G22" s="247">
        <v>-228313.17</v>
      </c>
      <c r="H22" s="228"/>
      <c r="I22" s="237"/>
      <c r="J22" s="116"/>
    </row>
    <row r="23" spans="1:9" ht="15">
      <c r="A23" s="234"/>
      <c r="B23" s="239" t="s">
        <v>321</v>
      </c>
      <c r="C23" s="239"/>
      <c r="D23" s="239"/>
      <c r="E23" s="239"/>
      <c r="F23" s="247">
        <f>-GASTOS!F127</f>
        <v>-210017.44</v>
      </c>
      <c r="G23" s="247">
        <v>-217477.07</v>
      </c>
      <c r="H23" s="228"/>
      <c r="I23" s="237"/>
    </row>
    <row r="24" spans="1:9" ht="15.75" thickBot="1">
      <c r="A24" s="234"/>
      <c r="B24" s="239" t="s">
        <v>382</v>
      </c>
      <c r="C24" s="239"/>
      <c r="D24" s="239"/>
      <c r="E24" s="239"/>
      <c r="F24" s="247">
        <v>-99960.76</v>
      </c>
      <c r="G24" s="247">
        <v>-92207.48</v>
      </c>
      <c r="H24" s="228"/>
      <c r="I24" s="237"/>
    </row>
    <row r="25" spans="1:9" ht="23.25" customHeight="1" thickTop="1">
      <c r="A25" s="234"/>
      <c r="B25" s="238" t="s">
        <v>205</v>
      </c>
      <c r="C25" s="239"/>
      <c r="D25" s="239"/>
      <c r="E25" s="239"/>
      <c r="F25" s="248">
        <f>SUM(F21:F24)</f>
        <v>-1878685.4499999997</v>
      </c>
      <c r="G25" s="248">
        <f>SUM(G21:G24)</f>
        <v>-1718235.6199999999</v>
      </c>
      <c r="H25" s="228"/>
      <c r="I25" s="237"/>
    </row>
    <row r="26" spans="1:9" ht="15">
      <c r="A26" s="234"/>
      <c r="B26" s="239"/>
      <c r="C26" s="239"/>
      <c r="D26" s="239"/>
      <c r="E26" s="239"/>
      <c r="F26" s="247"/>
      <c r="G26" s="247"/>
      <c r="H26" s="228"/>
      <c r="I26" s="237"/>
    </row>
    <row r="27" spans="1:9" ht="15">
      <c r="A27" s="234"/>
      <c r="B27" s="238" t="s">
        <v>236</v>
      </c>
      <c r="C27" s="239"/>
      <c r="D27" s="239"/>
      <c r="E27" s="239"/>
      <c r="F27" s="247"/>
      <c r="G27" s="247"/>
      <c r="H27" s="228"/>
      <c r="I27" s="237"/>
    </row>
    <row r="28" spans="1:10" ht="15">
      <c r="A28" s="234"/>
      <c r="B28" s="239" t="s">
        <v>383</v>
      </c>
      <c r="C28" s="239"/>
      <c r="D28" s="239"/>
      <c r="E28" s="239"/>
      <c r="F28" s="250">
        <f>+'RES.FIN.TEN.'!D37</f>
        <v>-12328.720000000001</v>
      </c>
      <c r="G28" s="250">
        <v>-3021.01</v>
      </c>
      <c r="H28" s="228"/>
      <c r="I28" s="237"/>
      <c r="J28" s="222"/>
    </row>
    <row r="29" spans="1:10" ht="15">
      <c r="A29" s="234"/>
      <c r="B29" s="239"/>
      <c r="C29" s="239"/>
      <c r="D29" s="239"/>
      <c r="E29" s="239"/>
      <c r="F29" s="247"/>
      <c r="G29" s="247"/>
      <c r="H29" s="228"/>
      <c r="I29" s="237"/>
      <c r="J29" s="222"/>
    </row>
    <row r="30" spans="1:9" ht="15">
      <c r="A30" s="234"/>
      <c r="B30" s="238" t="s">
        <v>206</v>
      </c>
      <c r="C30" s="239"/>
      <c r="D30" s="239"/>
      <c r="E30" s="239"/>
      <c r="F30" s="249"/>
      <c r="G30" s="249"/>
      <c r="H30" s="228"/>
      <c r="I30" s="237"/>
    </row>
    <row r="31" spans="1:10" ht="15">
      <c r="A31" s="234"/>
      <c r="B31" s="239" t="s">
        <v>256</v>
      </c>
      <c r="C31" s="239"/>
      <c r="D31" s="239"/>
      <c r="E31" s="239"/>
      <c r="F31" s="250">
        <f>+F17+F25+F28</f>
        <v>-91450.75999999957</v>
      </c>
      <c r="G31" s="250">
        <v>-98807.07</v>
      </c>
      <c r="H31" s="228"/>
      <c r="I31" s="237"/>
      <c r="J31" s="222"/>
    </row>
    <row r="32" spans="1:9" ht="15">
      <c r="A32" s="234"/>
      <c r="B32" s="239"/>
      <c r="C32" s="239"/>
      <c r="D32" s="239"/>
      <c r="E32" s="239"/>
      <c r="F32" s="247"/>
      <c r="G32" s="247"/>
      <c r="H32" s="228"/>
      <c r="I32" s="237"/>
    </row>
    <row r="33" spans="1:9" ht="15">
      <c r="A33" s="234"/>
      <c r="B33" s="238" t="s">
        <v>198</v>
      </c>
      <c r="C33" s="239"/>
      <c r="D33" s="239"/>
      <c r="E33" s="239"/>
      <c r="F33" s="247"/>
      <c r="G33" s="247"/>
      <c r="H33" s="228"/>
      <c r="I33" s="237"/>
    </row>
    <row r="34" spans="1:9" ht="15">
      <c r="A34" s="234"/>
      <c r="B34" s="239" t="s">
        <v>275</v>
      </c>
      <c r="C34" s="239"/>
      <c r="D34" s="239"/>
      <c r="E34" s="239"/>
      <c r="F34" s="250">
        <f>2100+36764</f>
        <v>38864</v>
      </c>
      <c r="G34" s="250">
        <v>50</v>
      </c>
      <c r="H34" s="228"/>
      <c r="I34" s="237"/>
    </row>
    <row r="35" spans="1:9" ht="5.25" customHeight="1">
      <c r="A35" s="234"/>
      <c r="B35" s="239"/>
      <c r="C35" s="239"/>
      <c r="D35" s="239"/>
      <c r="E35" s="239"/>
      <c r="F35" s="249"/>
      <c r="G35" s="249"/>
      <c r="H35" s="228"/>
      <c r="I35" s="237"/>
    </row>
    <row r="36" spans="1:9" ht="15">
      <c r="A36" s="234"/>
      <c r="B36" s="239"/>
      <c r="C36" s="239"/>
      <c r="D36" s="239"/>
      <c r="E36" s="239"/>
      <c r="F36" s="249"/>
      <c r="G36" s="249"/>
      <c r="H36" s="228"/>
      <c r="I36" s="237"/>
    </row>
    <row r="37" spans="1:9" ht="15.75" thickBot="1">
      <c r="A37" s="234"/>
      <c r="B37" s="239"/>
      <c r="C37" s="239"/>
      <c r="D37" s="239"/>
      <c r="E37" s="239"/>
      <c r="F37" s="249"/>
      <c r="G37" s="249"/>
      <c r="H37" s="228"/>
      <c r="I37" s="237"/>
    </row>
    <row r="38" spans="1:9" ht="9.75" customHeight="1" thickTop="1">
      <c r="A38" s="234"/>
      <c r="B38" s="239"/>
      <c r="C38" s="239"/>
      <c r="D38" s="239"/>
      <c r="E38" s="239"/>
      <c r="F38" s="251"/>
      <c r="G38" s="251"/>
      <c r="H38" s="228"/>
      <c r="I38" s="237"/>
    </row>
    <row r="39" spans="1:10" ht="15">
      <c r="A39" s="234"/>
      <c r="B39" s="238" t="s">
        <v>203</v>
      </c>
      <c r="C39" s="239"/>
      <c r="D39" s="239"/>
      <c r="E39" s="239"/>
      <c r="F39" s="249">
        <f>+F31+F34</f>
        <v>-52586.75999999957</v>
      </c>
      <c r="G39" s="249">
        <f>SUM(G31:G38)</f>
        <v>-98757.07</v>
      </c>
      <c r="H39" s="228"/>
      <c r="I39" s="237"/>
      <c r="J39" s="222"/>
    </row>
    <row r="40" spans="1:9" ht="9.75" customHeight="1" thickBot="1">
      <c r="A40" s="234"/>
      <c r="B40" s="239"/>
      <c r="C40" s="239"/>
      <c r="D40" s="239"/>
      <c r="E40" s="239"/>
      <c r="F40" s="245"/>
      <c r="G40" s="245"/>
      <c r="H40" s="228"/>
      <c r="I40" s="237"/>
    </row>
    <row r="41" spans="1:9" ht="15.75" thickTop="1">
      <c r="A41" s="234"/>
      <c r="B41" s="239"/>
      <c r="C41" s="239"/>
      <c r="D41" s="239"/>
      <c r="E41" s="239"/>
      <c r="F41" s="228"/>
      <c r="G41" s="228"/>
      <c r="H41" s="228"/>
      <c r="I41" s="237"/>
    </row>
    <row r="42" spans="1:9" ht="12.75">
      <c r="A42" s="234"/>
      <c r="B42" s="236" t="s">
        <v>271</v>
      </c>
      <c r="C42" s="236"/>
      <c r="D42" s="236"/>
      <c r="E42" s="236"/>
      <c r="F42" s="281"/>
      <c r="G42" s="281"/>
      <c r="H42" s="228"/>
      <c r="I42" s="237"/>
    </row>
    <row r="43" spans="1:9" ht="12.75">
      <c r="A43" s="234"/>
      <c r="B43" s="244" t="s">
        <v>358</v>
      </c>
      <c r="C43" s="236"/>
      <c r="D43" s="236"/>
      <c r="E43" s="236"/>
      <c r="F43" s="281"/>
      <c r="G43" s="281"/>
      <c r="H43" s="228"/>
      <c r="I43" s="237"/>
    </row>
    <row r="44" spans="1:9" ht="6.75" customHeight="1" thickBot="1">
      <c r="A44" s="240"/>
      <c r="B44" s="241"/>
      <c r="C44" s="241"/>
      <c r="D44" s="241"/>
      <c r="E44" s="241"/>
      <c r="F44" s="242"/>
      <c r="G44" s="242"/>
      <c r="H44" s="242"/>
      <c r="I44" s="243"/>
    </row>
    <row r="45" spans="3:5" ht="15.75" thickTop="1">
      <c r="C45" s="229"/>
      <c r="D45" s="229"/>
      <c r="E45" s="229"/>
    </row>
    <row r="46" spans="3:6" ht="15">
      <c r="C46" s="229"/>
      <c r="D46" s="229"/>
      <c r="E46" s="229"/>
      <c r="F46" s="116"/>
    </row>
    <row r="47" spans="3:6" ht="15">
      <c r="C47" s="229"/>
      <c r="D47" s="229"/>
      <c r="E47" s="229"/>
      <c r="F47" s="116"/>
    </row>
  </sheetData>
  <mergeCells count="6">
    <mergeCell ref="B2:H2"/>
    <mergeCell ref="F10:F11"/>
    <mergeCell ref="G10:G11"/>
    <mergeCell ref="B4:H4"/>
    <mergeCell ref="B5:H5"/>
    <mergeCell ref="B6:H6"/>
  </mergeCells>
  <printOptions/>
  <pageMargins left="0.7874015748031497" right="0.3" top="0.3937007874015748" bottom="1" header="0" footer="0"/>
  <pageSetup horizontalDpi="120" verticalDpi="12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5"/>
  <sheetViews>
    <sheetView showGridLines="0" workbookViewId="0" topLeftCell="B16">
      <selection activeCell="H19" sqref="H19"/>
    </sheetView>
  </sheetViews>
  <sheetFormatPr defaultColWidth="11.421875" defaultRowHeight="12.75"/>
  <cols>
    <col min="1" max="1" width="3.7109375" style="0" customWidth="1"/>
    <col min="3" max="3" width="17.57421875" style="0" customWidth="1"/>
    <col min="4" max="4" width="15.8515625" style="0" customWidth="1"/>
    <col min="5" max="5" width="16.140625" style="0" customWidth="1"/>
    <col min="6" max="6" width="16.00390625" style="0" customWidth="1"/>
    <col min="7" max="7" width="15.421875" style="0" customWidth="1"/>
    <col min="8" max="9" width="17.8515625" style="0" customWidth="1"/>
    <col min="10" max="10" width="12.8515625" style="0" bestFit="1" customWidth="1"/>
  </cols>
  <sheetData>
    <row r="2" spans="2:9" ht="20.25">
      <c r="B2" s="521" t="s">
        <v>213</v>
      </c>
      <c r="C2" s="522"/>
      <c r="D2" s="522"/>
      <c r="E2" s="522"/>
      <c r="F2" s="522"/>
      <c r="G2" s="522"/>
      <c r="H2" s="522"/>
      <c r="I2" s="522"/>
    </row>
    <row r="3" spans="1:10" ht="12.75" customHeight="1">
      <c r="A3" s="14"/>
      <c r="B3" s="523"/>
      <c r="C3" s="523"/>
      <c r="D3" s="523"/>
      <c r="E3" s="523"/>
      <c r="F3" s="523"/>
      <c r="G3" s="523"/>
      <c r="H3" s="523"/>
      <c r="I3" s="523"/>
      <c r="J3" s="14"/>
    </row>
    <row r="4" spans="1:9" ht="18.75">
      <c r="A4" s="50"/>
      <c r="B4" s="522" t="s">
        <v>298</v>
      </c>
      <c r="C4" s="522"/>
      <c r="D4" s="522"/>
      <c r="E4" s="522"/>
      <c r="F4" s="522"/>
      <c r="G4" s="522"/>
      <c r="H4" s="522"/>
      <c r="I4" s="522"/>
    </row>
    <row r="5" spans="1:9" ht="15">
      <c r="A5" s="50"/>
      <c r="B5" s="525" t="s">
        <v>281</v>
      </c>
      <c r="C5" s="525"/>
      <c r="D5" s="525"/>
      <c r="E5" s="525"/>
      <c r="F5" s="525"/>
      <c r="G5" s="525"/>
      <c r="H5" s="525"/>
      <c r="I5" s="525"/>
    </row>
    <row r="6" spans="1:10" ht="12.75">
      <c r="A6" s="14"/>
      <c r="B6" s="524" t="s">
        <v>375</v>
      </c>
      <c r="C6" s="524"/>
      <c r="D6" s="524"/>
      <c r="E6" s="524"/>
      <c r="F6" s="524"/>
      <c r="G6" s="524"/>
      <c r="H6" s="524"/>
      <c r="I6" s="524"/>
      <c r="J6" s="14"/>
    </row>
    <row r="7" spans="1:10" ht="13.5">
      <c r="A7" s="14"/>
      <c r="B7" s="144"/>
      <c r="C7" s="14"/>
      <c r="D7" s="59"/>
      <c r="E7" s="59"/>
      <c r="F7" s="59"/>
      <c r="G7" s="59"/>
      <c r="H7" s="59"/>
      <c r="I7" s="14"/>
      <c r="J7" s="14"/>
    </row>
    <row r="8" spans="1:10" ht="4.5" customHeight="1" thickBot="1">
      <c r="A8" s="14"/>
      <c r="B8" s="14"/>
      <c r="C8" s="14"/>
      <c r="D8" s="59"/>
      <c r="E8" s="59"/>
      <c r="F8" s="59"/>
      <c r="G8" s="59"/>
      <c r="H8" s="59"/>
      <c r="I8" s="14"/>
      <c r="J8" s="14"/>
    </row>
    <row r="9" spans="1:10" ht="15.75" thickTop="1">
      <c r="A9" s="14"/>
      <c r="B9" s="511" t="s">
        <v>24</v>
      </c>
      <c r="C9" s="512"/>
      <c r="D9" s="518" t="s">
        <v>23</v>
      </c>
      <c r="E9" s="526"/>
      <c r="F9" s="527"/>
      <c r="G9" s="425" t="s">
        <v>88</v>
      </c>
      <c r="H9" s="518" t="s">
        <v>289</v>
      </c>
      <c r="I9" s="508" t="s">
        <v>288</v>
      </c>
      <c r="J9" s="15"/>
    </row>
    <row r="10" spans="1:10" ht="15.75" thickBot="1">
      <c r="A10" s="14"/>
      <c r="B10" s="513"/>
      <c r="C10" s="514"/>
      <c r="D10" s="528"/>
      <c r="E10" s="529"/>
      <c r="F10" s="530"/>
      <c r="G10" s="531"/>
      <c r="H10" s="519"/>
      <c r="I10" s="509"/>
      <c r="J10" s="15"/>
    </row>
    <row r="11" spans="1:10" ht="15.75" thickTop="1">
      <c r="A11" s="14"/>
      <c r="B11" s="513"/>
      <c r="C11" s="514"/>
      <c r="D11" s="425" t="s">
        <v>23</v>
      </c>
      <c r="E11" s="425" t="s">
        <v>87</v>
      </c>
      <c r="F11" s="425" t="s">
        <v>186</v>
      </c>
      <c r="G11" s="531"/>
      <c r="H11" s="519"/>
      <c r="I11" s="509"/>
      <c r="J11" s="15"/>
    </row>
    <row r="12" spans="1:10" ht="15">
      <c r="A12" s="14"/>
      <c r="B12" s="513"/>
      <c r="C12" s="514"/>
      <c r="D12" s="422"/>
      <c r="E12" s="426"/>
      <c r="F12" s="422"/>
      <c r="G12" s="531"/>
      <c r="H12" s="519"/>
      <c r="I12" s="509"/>
      <c r="J12" s="15"/>
    </row>
    <row r="13" spans="1:10" ht="15.75" thickBot="1">
      <c r="A13" s="14"/>
      <c r="B13" s="433"/>
      <c r="C13" s="434"/>
      <c r="D13" s="423"/>
      <c r="E13" s="421"/>
      <c r="F13" s="423" t="s">
        <v>45</v>
      </c>
      <c r="G13" s="532"/>
      <c r="H13" s="520"/>
      <c r="I13" s="510"/>
      <c r="J13" s="15"/>
    </row>
    <row r="14" spans="1:10" ht="16.5" thickTop="1">
      <c r="A14" s="14"/>
      <c r="B14" s="51"/>
      <c r="C14" s="44"/>
      <c r="D14" s="28"/>
      <c r="E14" s="28"/>
      <c r="F14" s="28"/>
      <c r="G14" s="29"/>
      <c r="H14" s="145"/>
      <c r="I14" s="128"/>
      <c r="J14" s="15"/>
    </row>
    <row r="15" spans="1:11" ht="15.75">
      <c r="A15" s="14"/>
      <c r="B15" s="137" t="s">
        <v>214</v>
      </c>
      <c r="C15" s="138"/>
      <c r="D15" s="160">
        <v>0.01</v>
      </c>
      <c r="E15" s="160">
        <v>793662.14</v>
      </c>
      <c r="F15" s="160">
        <f>+D15+E15</f>
        <v>793662.15</v>
      </c>
      <c r="G15" s="161">
        <v>504646.32</v>
      </c>
      <c r="H15" s="162">
        <v>1298308.47</v>
      </c>
      <c r="I15" s="163">
        <v>1396058.29</v>
      </c>
      <c r="J15" s="15"/>
      <c r="K15" s="222"/>
    </row>
    <row r="16" spans="1:10" ht="15.75">
      <c r="A16" s="14"/>
      <c r="B16" s="137"/>
      <c r="C16" s="139"/>
      <c r="D16" s="160"/>
      <c r="E16" s="160"/>
      <c r="F16" s="160"/>
      <c r="G16" s="161"/>
      <c r="H16" s="162"/>
      <c r="I16" s="164"/>
      <c r="J16" s="14"/>
    </row>
    <row r="17" spans="1:10" ht="15.75">
      <c r="A17" s="14"/>
      <c r="B17" s="137" t="s">
        <v>353</v>
      </c>
      <c r="C17" s="139"/>
      <c r="D17" s="160"/>
      <c r="E17" s="160"/>
      <c r="F17" s="160"/>
      <c r="G17" s="161">
        <v>-1007.25</v>
      </c>
      <c r="H17" s="162">
        <f>+G17</f>
        <v>-1007.25</v>
      </c>
      <c r="I17" s="164"/>
      <c r="J17" s="14"/>
    </row>
    <row r="18" spans="1:10" ht="15.75">
      <c r="A18" s="14"/>
      <c r="B18" s="137" t="s">
        <v>367</v>
      </c>
      <c r="C18" s="139"/>
      <c r="D18" s="160"/>
      <c r="E18" s="160"/>
      <c r="F18" s="160"/>
      <c r="G18" s="161"/>
      <c r="H18" s="162"/>
      <c r="I18" s="164"/>
      <c r="J18" s="14"/>
    </row>
    <row r="19" spans="1:10" ht="16.5" thickBot="1">
      <c r="A19" s="14"/>
      <c r="B19" s="137"/>
      <c r="C19" s="139"/>
      <c r="D19" s="160"/>
      <c r="E19" s="160"/>
      <c r="F19" s="160"/>
      <c r="G19" s="161"/>
      <c r="H19" s="165"/>
      <c r="I19" s="164"/>
      <c r="J19" s="14"/>
    </row>
    <row r="20" spans="1:10" ht="27" customHeight="1" thickBot="1">
      <c r="A20" s="62"/>
      <c r="B20" s="435" t="s">
        <v>89</v>
      </c>
      <c r="C20" s="427"/>
      <c r="D20" s="166">
        <f aca="true" t="shared" si="0" ref="D20:I20">SUM(D15:D19)</f>
        <v>0.01</v>
      </c>
      <c r="E20" s="166">
        <f t="shared" si="0"/>
        <v>793662.14</v>
      </c>
      <c r="F20" s="166">
        <f t="shared" si="0"/>
        <v>793662.15</v>
      </c>
      <c r="G20" s="166">
        <f t="shared" si="0"/>
        <v>503639.07</v>
      </c>
      <c r="H20" s="167">
        <f t="shared" si="0"/>
        <v>1297301.22</v>
      </c>
      <c r="I20" s="168">
        <f t="shared" si="0"/>
        <v>1396058.29</v>
      </c>
      <c r="J20" s="62"/>
    </row>
    <row r="21" spans="1:11" ht="16.5" thickTop="1">
      <c r="A21" s="14"/>
      <c r="B21" s="137"/>
      <c r="C21" s="139"/>
      <c r="D21" s="160"/>
      <c r="E21" s="160"/>
      <c r="F21" s="160"/>
      <c r="G21" s="161"/>
      <c r="H21" s="169"/>
      <c r="I21" s="164"/>
      <c r="J21" s="14"/>
      <c r="K21" s="222"/>
    </row>
    <row r="22" spans="1:10" ht="15.75">
      <c r="A22" s="14"/>
      <c r="B22" s="137"/>
      <c r="C22" s="139"/>
      <c r="D22" s="170"/>
      <c r="E22" s="170"/>
      <c r="F22" s="170"/>
      <c r="G22" s="161"/>
      <c r="H22" s="162"/>
      <c r="I22" s="164"/>
      <c r="J22" s="14"/>
    </row>
    <row r="23" spans="1:11" ht="15.75">
      <c r="A23" s="14"/>
      <c r="B23" s="137" t="s">
        <v>11</v>
      </c>
      <c r="C23" s="139"/>
      <c r="D23" s="160"/>
      <c r="E23" s="160" t="s">
        <v>45</v>
      </c>
      <c r="F23" s="160"/>
      <c r="G23" s="161"/>
      <c r="H23" s="162"/>
      <c r="I23" s="164"/>
      <c r="J23" s="15"/>
      <c r="K23" s="116"/>
    </row>
    <row r="24" spans="1:10" ht="15.75">
      <c r="A24" s="14"/>
      <c r="B24" s="137" t="s">
        <v>215</v>
      </c>
      <c r="C24" s="139"/>
      <c r="D24" s="160"/>
      <c r="E24" s="160"/>
      <c r="F24" s="160"/>
      <c r="G24" s="161">
        <v>-52586.76</v>
      </c>
      <c r="H24" s="162">
        <f>+F24+G24</f>
        <v>-52586.76</v>
      </c>
      <c r="I24" s="163">
        <v>-98757.07</v>
      </c>
      <c r="J24" s="364"/>
    </row>
    <row r="25" spans="1:10" ht="15.75">
      <c r="A25" s="14"/>
      <c r="B25" s="137"/>
      <c r="C25" s="138"/>
      <c r="D25" s="160"/>
      <c r="E25" s="160"/>
      <c r="F25" s="160"/>
      <c r="G25" s="161"/>
      <c r="H25" s="162"/>
      <c r="I25" s="171"/>
      <c r="J25" s="15"/>
    </row>
    <row r="26" spans="1:10" ht="15.75">
      <c r="A26" s="14"/>
      <c r="B26" s="140"/>
      <c r="C26" s="141"/>
      <c r="D26" s="172"/>
      <c r="E26" s="172"/>
      <c r="F26" s="172"/>
      <c r="G26" s="173"/>
      <c r="H26" s="174"/>
      <c r="I26" s="175"/>
      <c r="J26" s="15"/>
    </row>
    <row r="27" spans="1:10" ht="15.75">
      <c r="A27" s="41"/>
      <c r="B27" s="533" t="s">
        <v>12</v>
      </c>
      <c r="C27" s="534"/>
      <c r="D27" s="428">
        <f>SUM(D20:D26)</f>
        <v>0.01</v>
      </c>
      <c r="E27" s="428">
        <f>SUM(E20:E26)</f>
        <v>793662.14</v>
      </c>
      <c r="F27" s="428">
        <f>SUM(F20:F26)</f>
        <v>793662.15</v>
      </c>
      <c r="G27" s="428">
        <f>SUM(G20:G26)</f>
        <v>451052.31</v>
      </c>
      <c r="H27" s="515">
        <f>+H20+H24</f>
        <v>1244714.46</v>
      </c>
      <c r="I27" s="176"/>
      <c r="J27" s="40"/>
    </row>
    <row r="28" spans="1:10" ht="15.75">
      <c r="A28" s="41"/>
      <c r="B28" s="535"/>
      <c r="C28" s="536"/>
      <c r="D28" s="539"/>
      <c r="E28" s="429"/>
      <c r="F28" s="539"/>
      <c r="G28" s="539"/>
      <c r="H28" s="516"/>
      <c r="I28" s="177">
        <f>+I20+I24</f>
        <v>1297301.22</v>
      </c>
      <c r="J28" s="365"/>
    </row>
    <row r="29" spans="1:10" ht="16.5" thickBot="1">
      <c r="A29" s="41"/>
      <c r="B29" s="537"/>
      <c r="C29" s="538"/>
      <c r="D29" s="540"/>
      <c r="E29" s="424"/>
      <c r="F29" s="540"/>
      <c r="G29" s="540"/>
      <c r="H29" s="517"/>
      <c r="I29" s="178"/>
      <c r="J29" s="40"/>
    </row>
    <row r="30" spans="1:10" ht="3" customHeight="1" thickTop="1">
      <c r="A30" s="14"/>
      <c r="B30" s="14"/>
      <c r="C30" s="14"/>
      <c r="D30" s="59"/>
      <c r="E30" s="59"/>
      <c r="F30" s="59"/>
      <c r="G30" s="59"/>
      <c r="H30" s="59"/>
      <c r="I30" s="14"/>
      <c r="J30" s="14"/>
    </row>
    <row r="31" spans="1:10" ht="14.25">
      <c r="A31" s="14"/>
      <c r="B31" s="348" t="s">
        <v>272</v>
      </c>
      <c r="C31" s="49"/>
      <c r="D31" s="349"/>
      <c r="E31" s="349"/>
      <c r="F31" s="349"/>
      <c r="G31" s="349"/>
      <c r="H31" s="143"/>
      <c r="I31" s="142"/>
      <c r="J31" s="142"/>
    </row>
    <row r="32" spans="1:10" ht="2.25" customHeight="1">
      <c r="A32" s="14"/>
      <c r="B32" s="350"/>
      <c r="C32" s="49"/>
      <c r="D32" s="349"/>
      <c r="E32" s="349"/>
      <c r="F32" s="349"/>
      <c r="G32" s="349"/>
      <c r="H32" s="143"/>
      <c r="I32" s="142"/>
      <c r="J32" s="142"/>
    </row>
    <row r="33" spans="1:10" ht="15" customHeight="1">
      <c r="A33" s="14"/>
      <c r="B33" s="507" t="s">
        <v>357</v>
      </c>
      <c r="C33" s="507"/>
      <c r="D33" s="507"/>
      <c r="E33" s="507"/>
      <c r="F33" s="507"/>
      <c r="G33" s="507"/>
      <c r="H33" s="143"/>
      <c r="I33" s="142"/>
      <c r="J33" s="142"/>
    </row>
    <row r="34" spans="1:10" ht="12.75">
      <c r="A34" s="14"/>
      <c r="B34" s="14"/>
      <c r="C34" s="14"/>
      <c r="D34" s="59"/>
      <c r="H34" s="116"/>
      <c r="J34" s="14"/>
    </row>
    <row r="35" spans="1:10" ht="12.75">
      <c r="A35" s="14"/>
      <c r="B35" s="14"/>
      <c r="C35" s="14"/>
      <c r="D35" s="59"/>
      <c r="E35" s="59"/>
      <c r="F35" s="59"/>
      <c r="G35" s="59"/>
      <c r="H35" s="59"/>
      <c r="I35" s="113"/>
      <c r="J35" s="14"/>
    </row>
  </sheetData>
  <mergeCells count="21">
    <mergeCell ref="D9:F10"/>
    <mergeCell ref="G9:G13"/>
    <mergeCell ref="B27:C29"/>
    <mergeCell ref="D27:D29"/>
    <mergeCell ref="F27:F29"/>
    <mergeCell ref="G27:G29"/>
    <mergeCell ref="B2:I2"/>
    <mergeCell ref="B4:I4"/>
    <mergeCell ref="B3:I3"/>
    <mergeCell ref="B6:I6"/>
    <mergeCell ref="B5:I5"/>
    <mergeCell ref="B33:G33"/>
    <mergeCell ref="I9:I13"/>
    <mergeCell ref="B9:C13"/>
    <mergeCell ref="B20:C20"/>
    <mergeCell ref="E27:E29"/>
    <mergeCell ref="E11:E13"/>
    <mergeCell ref="D11:D13"/>
    <mergeCell ref="F11:F13"/>
    <mergeCell ref="H27:H29"/>
    <mergeCell ref="H9:H13"/>
  </mergeCells>
  <printOptions/>
  <pageMargins left="0.29" right="0.18" top="0.1968503937007874" bottom="1" header="0" footer="0"/>
  <pageSetup horizontalDpi="120" verticalDpi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workbookViewId="0" topLeftCell="A4">
      <selection activeCell="B69" sqref="B69"/>
    </sheetView>
  </sheetViews>
  <sheetFormatPr defaultColWidth="11.421875" defaultRowHeight="12.75"/>
  <cols>
    <col min="1" max="1" width="2.8515625" style="0" customWidth="1"/>
    <col min="2" max="2" width="56.28125" style="0" customWidth="1"/>
    <col min="3" max="3" width="14.57421875" style="0" customWidth="1"/>
    <col min="4" max="4" width="15.28125" style="0" customWidth="1"/>
    <col min="5" max="5" width="11.28125" style="0" customWidth="1"/>
  </cols>
  <sheetData>
    <row r="1" spans="1:5" ht="13.5" thickTop="1">
      <c r="A1" s="188"/>
      <c r="B1" s="273"/>
      <c r="C1" s="274"/>
      <c r="D1" s="274"/>
      <c r="E1" s="275"/>
    </row>
    <row r="2" spans="1:5" ht="18.75">
      <c r="A2" s="544" t="s">
        <v>219</v>
      </c>
      <c r="B2" s="545"/>
      <c r="C2" s="545"/>
      <c r="D2" s="545"/>
      <c r="E2" s="546"/>
    </row>
    <row r="3" spans="1:5" ht="12.75">
      <c r="A3" s="190"/>
      <c r="B3" s="7"/>
      <c r="C3" s="7"/>
      <c r="D3" s="7"/>
      <c r="E3" s="193"/>
    </row>
    <row r="4" spans="1:5" ht="18.75">
      <c r="A4" s="547" t="s">
        <v>368</v>
      </c>
      <c r="B4" s="491"/>
      <c r="C4" s="491"/>
      <c r="D4" s="491"/>
      <c r="E4" s="492"/>
    </row>
    <row r="5" spans="1:5" ht="12.75">
      <c r="A5" s="541" t="s">
        <v>290</v>
      </c>
      <c r="B5" s="542"/>
      <c r="C5" s="542"/>
      <c r="D5" s="542"/>
      <c r="E5" s="543"/>
    </row>
    <row r="6" spans="1:5" ht="12.75">
      <c r="A6" s="541" t="s">
        <v>207</v>
      </c>
      <c r="B6" s="542"/>
      <c r="C6" s="542"/>
      <c r="D6" s="542"/>
      <c r="E6" s="543"/>
    </row>
    <row r="7" spans="1:5" ht="15.75">
      <c r="A7" s="190"/>
      <c r="B7" s="403"/>
      <c r="C7" s="227"/>
      <c r="D7" s="227"/>
      <c r="E7" s="193"/>
    </row>
    <row r="8" spans="1:5" ht="13.5" thickBot="1">
      <c r="A8" s="190"/>
      <c r="B8" s="264"/>
      <c r="C8" s="277"/>
      <c r="D8" s="227"/>
      <c r="E8" s="193"/>
    </row>
    <row r="9" spans="1:5" ht="7.5" customHeight="1" thickTop="1">
      <c r="A9" s="190"/>
      <c r="B9" s="264"/>
      <c r="C9" s="267"/>
      <c r="D9" s="268"/>
      <c r="E9" s="193"/>
    </row>
    <row r="10" spans="1:5" ht="12.75">
      <c r="A10" s="190"/>
      <c r="B10" s="226"/>
      <c r="C10" s="404" t="s">
        <v>283</v>
      </c>
      <c r="D10" s="404" t="s">
        <v>282</v>
      </c>
      <c r="E10" s="193"/>
    </row>
    <row r="11" spans="1:5" ht="6" customHeight="1" thickBot="1">
      <c r="A11" s="190"/>
      <c r="B11" s="226"/>
      <c r="C11" s="405"/>
      <c r="D11" s="405"/>
      <c r="E11" s="193"/>
    </row>
    <row r="12" spans="1:5" ht="13.5" thickTop="1">
      <c r="A12" s="190"/>
      <c r="B12" s="265" t="s">
        <v>393</v>
      </c>
      <c r="C12" s="204"/>
      <c r="D12" s="204"/>
      <c r="E12" s="193"/>
    </row>
    <row r="13" spans="1:5" ht="12.75">
      <c r="A13" s="190"/>
      <c r="B13" s="265"/>
      <c r="C13" s="204"/>
      <c r="D13" s="204"/>
      <c r="E13" s="193"/>
    </row>
    <row r="14" spans="1:5" ht="15.75" customHeight="1">
      <c r="A14" s="190"/>
      <c r="B14" s="226" t="s">
        <v>394</v>
      </c>
      <c r="C14" s="247">
        <v>145479.85</v>
      </c>
      <c r="D14" s="247">
        <v>168800.88</v>
      </c>
      <c r="E14" s="193"/>
    </row>
    <row r="15" spans="1:5" ht="14.25" customHeight="1">
      <c r="A15" s="190"/>
      <c r="B15" s="226" t="s">
        <v>395</v>
      </c>
      <c r="C15" s="247">
        <v>0</v>
      </c>
      <c r="D15" s="247">
        <v>0</v>
      </c>
      <c r="E15" s="193"/>
    </row>
    <row r="16" spans="1:5" ht="15.75" customHeight="1">
      <c r="A16" s="190"/>
      <c r="B16" s="226" t="s">
        <v>396</v>
      </c>
      <c r="C16" s="247">
        <v>145479.85</v>
      </c>
      <c r="D16" s="247">
        <v>168800.88</v>
      </c>
      <c r="E16" s="193"/>
    </row>
    <row r="17" spans="1:5" ht="15.75" customHeight="1">
      <c r="A17" s="190"/>
      <c r="B17" s="226" t="s">
        <v>397</v>
      </c>
      <c r="C17" s="247">
        <v>129306.58</v>
      </c>
      <c r="D17" s="247">
        <v>145479.85</v>
      </c>
      <c r="E17" s="193"/>
    </row>
    <row r="18" spans="1:5" ht="15" thickBot="1">
      <c r="A18" s="190"/>
      <c r="C18" s="247"/>
      <c r="D18" s="411"/>
      <c r="E18" s="193"/>
    </row>
    <row r="19" spans="1:5" ht="27" customHeight="1">
      <c r="A19" s="190"/>
      <c r="B19" s="265" t="s">
        <v>398</v>
      </c>
      <c r="C19" s="417">
        <v>-16173.27</v>
      </c>
      <c r="D19" s="250">
        <v>-23321.03</v>
      </c>
      <c r="E19" s="193"/>
    </row>
    <row r="20" spans="1:5" ht="14.25">
      <c r="A20" s="190"/>
      <c r="B20" s="226"/>
      <c r="C20" s="247"/>
      <c r="D20" s="247"/>
      <c r="E20" s="193"/>
    </row>
    <row r="21" spans="1:5" ht="14.25">
      <c r="A21" s="190"/>
      <c r="B21" s="265" t="s">
        <v>399</v>
      </c>
      <c r="C21" s="247"/>
      <c r="D21" s="247"/>
      <c r="E21" s="193"/>
    </row>
    <row r="22" spans="1:5" ht="6" customHeight="1">
      <c r="A22" s="190"/>
      <c r="B22" s="265"/>
      <c r="C22" s="247"/>
      <c r="D22" s="247"/>
      <c r="E22" s="193"/>
    </row>
    <row r="23" spans="1:5" ht="14.25">
      <c r="A23" s="190"/>
      <c r="B23" s="406" t="s">
        <v>400</v>
      </c>
      <c r="C23" s="247"/>
      <c r="D23" s="247"/>
      <c r="E23" s="193"/>
    </row>
    <row r="24" spans="1:5" ht="12" customHeight="1">
      <c r="A24" s="190"/>
      <c r="B24" s="265"/>
      <c r="C24" s="247"/>
      <c r="D24" s="247"/>
      <c r="E24" s="193"/>
    </row>
    <row r="25" spans="1:5" ht="14.25">
      <c r="A25" s="190"/>
      <c r="B25" s="226" t="s">
        <v>401</v>
      </c>
      <c r="C25" s="247">
        <f>287102.36-13305.36</f>
        <v>273797</v>
      </c>
      <c r="D25" s="247">
        <v>231741.99</v>
      </c>
      <c r="E25" s="193"/>
    </row>
    <row r="26" spans="1:5" ht="14.25">
      <c r="A26" s="190"/>
      <c r="B26" s="226" t="s">
        <v>402</v>
      </c>
      <c r="C26" s="247">
        <f>7482.5+195</f>
        <v>7677.5</v>
      </c>
      <c r="D26" s="247">
        <v>5442.5</v>
      </c>
      <c r="E26" s="193"/>
    </row>
    <row r="27" spans="1:5" ht="14.25">
      <c r="A27" s="190"/>
      <c r="B27" s="226" t="s">
        <v>403</v>
      </c>
      <c r="C27" s="247">
        <v>4842.5</v>
      </c>
      <c r="D27" s="247">
        <v>3436</v>
      </c>
      <c r="E27" s="193"/>
    </row>
    <row r="28" spans="1:5" ht="14.25">
      <c r="A28" s="190"/>
      <c r="B28" s="226" t="s">
        <v>404</v>
      </c>
      <c r="C28" s="247">
        <f>649639.89+41490.68+31519.42+10042.99+24038.15</f>
        <v>756731.1300000001</v>
      </c>
      <c r="D28" s="247">
        <v>675529.73</v>
      </c>
      <c r="E28" s="193"/>
    </row>
    <row r="29" spans="1:5" ht="14.25">
      <c r="A29" s="190"/>
      <c r="B29" s="226" t="s">
        <v>405</v>
      </c>
      <c r="C29" s="247">
        <v>634062.09</v>
      </c>
      <c r="D29" s="247">
        <v>550834.66</v>
      </c>
      <c r="E29" s="193"/>
    </row>
    <row r="30" spans="1:5" ht="14.25">
      <c r="A30" s="190"/>
      <c r="B30" s="226" t="s">
        <v>406</v>
      </c>
      <c r="C30" s="247">
        <v>141218.67</v>
      </c>
      <c r="D30" s="247">
        <v>128948.4</v>
      </c>
      <c r="E30" s="193"/>
    </row>
    <row r="31" spans="1:5" ht="14.25">
      <c r="A31" s="190"/>
      <c r="B31" s="226" t="s">
        <v>407</v>
      </c>
      <c r="C31" s="247">
        <f>229529.82+5778.45+1330</f>
        <v>236638.27000000002</v>
      </c>
      <c r="D31" s="247">
        <v>252874.77</v>
      </c>
      <c r="E31" s="193"/>
    </row>
    <row r="32" spans="1:5" ht="14.25">
      <c r="A32" s="190"/>
      <c r="B32" s="226" t="s">
        <v>408</v>
      </c>
      <c r="C32" s="247">
        <v>36764</v>
      </c>
      <c r="D32" s="247"/>
      <c r="E32" s="193"/>
    </row>
    <row r="33" spans="1:5" ht="14.25">
      <c r="A33" s="190"/>
      <c r="B33" s="226" t="s">
        <v>409</v>
      </c>
      <c r="C33" s="247">
        <v>1005.5</v>
      </c>
      <c r="D33" s="247">
        <v>7264.69</v>
      </c>
      <c r="E33" s="193"/>
    </row>
    <row r="34" spans="1:5" ht="14.25">
      <c r="A34" s="190"/>
      <c r="B34" s="226" t="s">
        <v>410</v>
      </c>
      <c r="C34" s="247">
        <f>48.27+5860.55+84.62</f>
        <v>5993.4400000000005</v>
      </c>
      <c r="D34" s="247">
        <v>1005.96</v>
      </c>
      <c r="E34" s="193"/>
    </row>
    <row r="35" spans="1:5" ht="14.25">
      <c r="A35" s="190"/>
      <c r="B35" s="226" t="s">
        <v>411</v>
      </c>
      <c r="C35" s="247">
        <v>315000</v>
      </c>
      <c r="D35" s="247">
        <v>300000</v>
      </c>
      <c r="E35" s="193"/>
    </row>
    <row r="36" spans="1:5" ht="14.25">
      <c r="A36" s="190"/>
      <c r="B36" s="226" t="s">
        <v>412</v>
      </c>
      <c r="C36" s="247">
        <v>0</v>
      </c>
      <c r="D36" s="247">
        <v>636.5</v>
      </c>
      <c r="E36" s="193"/>
    </row>
    <row r="37" spans="1:5" ht="14.25">
      <c r="A37" s="190"/>
      <c r="B37" s="226" t="s">
        <v>413</v>
      </c>
      <c r="C37" s="247">
        <v>-1262998.92</v>
      </c>
      <c r="D37" s="247">
        <v>-1049414.66</v>
      </c>
      <c r="E37" s="193"/>
    </row>
    <row r="38" spans="1:5" ht="14.25">
      <c r="A38" s="190"/>
      <c r="B38" s="226" t="s">
        <v>414</v>
      </c>
      <c r="C38" s="247">
        <v>-265528.33</v>
      </c>
      <c r="D38" s="247">
        <v>-228313.17</v>
      </c>
      <c r="E38" s="193"/>
    </row>
    <row r="39" spans="1:5" ht="14.25">
      <c r="A39" s="190"/>
      <c r="B39" s="226" t="s">
        <v>415</v>
      </c>
      <c r="C39" s="247">
        <v>-626456.11</v>
      </c>
      <c r="D39" s="247">
        <v>-547636.84</v>
      </c>
      <c r="E39" s="193"/>
    </row>
    <row r="40" spans="1:5" ht="14.25">
      <c r="A40" s="190"/>
      <c r="B40" s="226" t="s">
        <v>430</v>
      </c>
      <c r="C40" s="247">
        <v>-25000</v>
      </c>
      <c r="D40" s="247">
        <v>-39339.74</v>
      </c>
      <c r="E40" s="193"/>
    </row>
    <row r="41" spans="1:5" ht="14.25">
      <c r="A41" s="190"/>
      <c r="B41" s="226" t="s">
        <v>416</v>
      </c>
      <c r="C41" s="247">
        <v>-15292.43</v>
      </c>
      <c r="D41" s="247">
        <v>-72672.79</v>
      </c>
      <c r="E41" s="193"/>
    </row>
    <row r="42" spans="1:5" ht="13.5" customHeight="1" thickBot="1">
      <c r="A42" s="190" t="s">
        <v>220</v>
      </c>
      <c r="B42" s="226" t="s">
        <v>417</v>
      </c>
      <c r="C42" s="411">
        <v>-194725.01</v>
      </c>
      <c r="D42" s="411">
        <v>-129684.28</v>
      </c>
      <c r="E42" s="193"/>
    </row>
    <row r="43" spans="1:5" ht="15.75" thickBot="1">
      <c r="A43" s="190"/>
      <c r="B43" s="226" t="s">
        <v>418</v>
      </c>
      <c r="C43" s="416">
        <f>SUM(C23:C42)</f>
        <v>23729.300000000105</v>
      </c>
      <c r="D43" s="416">
        <f>SUM(D23:D42)</f>
        <v>90653.71999999983</v>
      </c>
      <c r="E43" s="193"/>
    </row>
    <row r="44" spans="1:5" ht="14.25">
      <c r="A44" s="190"/>
      <c r="B44" s="266"/>
      <c r="C44" s="413"/>
      <c r="D44" s="247"/>
      <c r="E44" s="193"/>
    </row>
    <row r="45" spans="1:5" ht="14.25">
      <c r="A45" s="190"/>
      <c r="B45" s="265" t="s">
        <v>419</v>
      </c>
      <c r="C45" s="247"/>
      <c r="D45" s="247"/>
      <c r="E45" s="193"/>
    </row>
    <row r="46" spans="1:5" ht="6" customHeight="1">
      <c r="A46" s="190"/>
      <c r="B46" s="226"/>
      <c r="C46" s="247"/>
      <c r="D46" s="247"/>
      <c r="E46" s="193"/>
    </row>
    <row r="47" spans="1:5" ht="14.25">
      <c r="A47" s="190"/>
      <c r="B47" s="226" t="s">
        <v>420</v>
      </c>
      <c r="C47" s="247">
        <v>-17002.57</v>
      </c>
      <c r="D47" s="247">
        <v>-93974.75</v>
      </c>
      <c r="E47" s="193"/>
    </row>
    <row r="48" spans="1:5" ht="15" customHeight="1">
      <c r="A48" s="190"/>
      <c r="B48" s="226" t="s">
        <v>421</v>
      </c>
      <c r="C48" s="247">
        <v>2100</v>
      </c>
      <c r="D48" s="247">
        <v>0</v>
      </c>
      <c r="E48" s="193"/>
    </row>
    <row r="49" spans="1:5" ht="15" customHeight="1">
      <c r="A49" s="190" t="s">
        <v>422</v>
      </c>
      <c r="B49" s="265"/>
      <c r="C49" s="247">
        <v>-25000</v>
      </c>
      <c r="D49" s="247">
        <v>-20000</v>
      </c>
      <c r="E49" s="193"/>
    </row>
    <row r="50" spans="1:5" ht="15" customHeight="1" thickBot="1">
      <c r="A50" s="190"/>
      <c r="B50" s="265"/>
      <c r="C50" s="411"/>
      <c r="D50" s="411"/>
      <c r="E50" s="193"/>
    </row>
    <row r="51" spans="1:5" ht="15" customHeight="1" thickBot="1">
      <c r="A51" s="190"/>
      <c r="B51" s="265" t="s">
        <v>423</v>
      </c>
      <c r="C51" s="412">
        <f>SUM(C47:C50)</f>
        <v>-39902.57</v>
      </c>
      <c r="D51" s="249">
        <f>SUM(D47:D50)</f>
        <v>-113974.75</v>
      </c>
      <c r="E51" s="193"/>
    </row>
    <row r="52" spans="1:5" ht="14.25">
      <c r="A52" s="190"/>
      <c r="B52" s="226"/>
      <c r="C52" s="247"/>
      <c r="D52" s="413"/>
      <c r="E52" s="193"/>
    </row>
    <row r="53" spans="1:5" ht="14.25">
      <c r="A53" s="190"/>
      <c r="C53" s="247"/>
      <c r="D53" s="247"/>
      <c r="E53" s="193"/>
    </row>
    <row r="54" spans="1:5" ht="14.25">
      <c r="A54" s="190"/>
      <c r="B54" s="226"/>
      <c r="C54" s="247"/>
      <c r="D54" s="247"/>
      <c r="E54" s="193"/>
    </row>
    <row r="55" spans="1:5" ht="7.5" customHeight="1" thickBot="1">
      <c r="A55" s="190"/>
      <c r="B55" s="226"/>
      <c r="C55" s="247"/>
      <c r="D55" s="247"/>
      <c r="E55" s="193"/>
    </row>
    <row r="56" spans="1:5" ht="18.75" customHeight="1" thickBot="1">
      <c r="A56" s="190"/>
      <c r="B56" s="265" t="s">
        <v>424</v>
      </c>
      <c r="C56" s="412">
        <f>C43--C51</f>
        <v>-16173.269999999895</v>
      </c>
      <c r="D56" s="412">
        <v>-23321.03</v>
      </c>
      <c r="E56" s="193"/>
    </row>
    <row r="57" spans="1:5" ht="14.25">
      <c r="A57" s="190"/>
      <c r="B57" s="226"/>
      <c r="C57" s="414"/>
      <c r="D57" s="414"/>
      <c r="E57" s="193"/>
    </row>
    <row r="58" spans="1:5" ht="15">
      <c r="A58" s="190"/>
      <c r="B58" s="265"/>
      <c r="C58" s="415"/>
      <c r="D58" s="415"/>
      <c r="E58" s="193"/>
    </row>
    <row r="59" spans="1:5" ht="15">
      <c r="A59" s="190"/>
      <c r="B59" s="265"/>
      <c r="C59" s="415"/>
      <c r="D59" s="415"/>
      <c r="E59" s="193"/>
    </row>
    <row r="60" spans="1:5" ht="8.25" customHeight="1">
      <c r="A60" s="190"/>
      <c r="B60" s="226"/>
      <c r="C60" s="297"/>
      <c r="D60" s="297"/>
      <c r="E60" s="193"/>
    </row>
    <row r="61" spans="1:5" ht="9" customHeight="1">
      <c r="A61" s="190"/>
      <c r="B61" s="280"/>
      <c r="C61" s="297"/>
      <c r="D61" s="297"/>
      <c r="E61" s="193"/>
    </row>
    <row r="62" spans="1:5" ht="14.25">
      <c r="A62" s="190"/>
      <c r="B62" s="226"/>
      <c r="C62" s="297"/>
      <c r="D62" s="297"/>
      <c r="E62" s="193"/>
    </row>
    <row r="63" spans="1:5" ht="14.25">
      <c r="A63" s="190"/>
      <c r="B63" s="348"/>
      <c r="C63" s="297"/>
      <c r="D63" s="297"/>
      <c r="E63" s="193"/>
    </row>
    <row r="64" spans="1:5" ht="14.25">
      <c r="A64" s="190"/>
      <c r="B64" s="347" t="s">
        <v>359</v>
      </c>
      <c r="C64" s="297"/>
      <c r="D64" s="297"/>
      <c r="E64" s="193"/>
    </row>
    <row r="65" spans="1:5" ht="6.75" customHeight="1" thickBot="1">
      <c r="A65" s="194"/>
      <c r="B65" s="278"/>
      <c r="C65" s="279"/>
      <c r="D65" s="279"/>
      <c r="E65" s="197"/>
    </row>
    <row r="66" ht="13.5" thickTop="1"/>
    <row r="67" ht="12.75">
      <c r="A67" s="346"/>
    </row>
  </sheetData>
  <mergeCells count="4">
    <mergeCell ref="A6:E6"/>
    <mergeCell ref="A2:E2"/>
    <mergeCell ref="A4:E4"/>
    <mergeCell ref="A5:E5"/>
  </mergeCells>
  <printOptions/>
  <pageMargins left="0.5" right="0.16" top="0.3937007874015748" bottom="1" header="0" footer="0"/>
  <pageSetup fitToHeight="1" fitToWidth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93"/>
  <sheetViews>
    <sheetView showGridLines="0" showOutlineSymbols="0" zoomScale="75" zoomScaleNormal="75" workbookViewId="0" topLeftCell="A1">
      <selection activeCell="V14" sqref="V14"/>
    </sheetView>
  </sheetViews>
  <sheetFormatPr defaultColWidth="11.421875" defaultRowHeight="12.75"/>
  <cols>
    <col min="1" max="1" width="3.00390625" style="14" customWidth="1"/>
    <col min="2" max="2" width="2.7109375" style="49" customWidth="1"/>
    <col min="3" max="3" width="3.57421875" style="49" customWidth="1"/>
    <col min="4" max="4" width="2.57421875" style="49" customWidth="1"/>
    <col min="5" max="5" width="26.140625" style="14" customWidth="1"/>
    <col min="6" max="6" width="5.7109375" style="14" customWidth="1"/>
    <col min="7" max="7" width="13.8515625" style="59" customWidth="1"/>
    <col min="8" max="8" width="15.28125" style="59" customWidth="1"/>
    <col min="9" max="9" width="12.57421875" style="59" customWidth="1"/>
    <col min="10" max="10" width="10.8515625" style="59" customWidth="1"/>
    <col min="11" max="11" width="14.8515625" style="59" customWidth="1"/>
    <col min="12" max="13" width="12.140625" style="59" customWidth="1"/>
    <col min="14" max="14" width="9.421875" style="59" customWidth="1"/>
    <col min="15" max="15" width="4.8515625" style="117" customWidth="1"/>
    <col min="16" max="16" width="11.421875" style="14" customWidth="1"/>
    <col min="17" max="17" width="13.28125" style="14" customWidth="1"/>
    <col min="18" max="18" width="14.28125" style="14" customWidth="1"/>
    <col min="19" max="19" width="14.00390625" style="14" customWidth="1"/>
    <col min="20" max="20" width="10.140625" style="14" customWidth="1"/>
    <col min="21" max="16384" width="10.28125" style="14" customWidth="1"/>
  </cols>
  <sheetData>
    <row r="1" spans="1:20" ht="24.75" customHeight="1">
      <c r="A1" s="549" t="s">
        <v>235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15"/>
    </row>
    <row r="2" spans="1:20" ht="5.25" customHeight="1">
      <c r="A2" s="180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5"/>
    </row>
    <row r="3" spans="1:20" ht="28.5" customHeight="1">
      <c r="A3" s="180"/>
      <c r="B3" s="550" t="s">
        <v>180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15"/>
    </row>
    <row r="4" spans="1:20" ht="15.75">
      <c r="A4" s="551" t="s">
        <v>290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15"/>
    </row>
    <row r="5" spans="1:20" ht="15.75">
      <c r="A5" s="551" t="s">
        <v>207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15"/>
    </row>
    <row r="6" spans="1:20" ht="20.25">
      <c r="A6" s="16"/>
      <c r="B6" s="17"/>
      <c r="C6" s="17"/>
      <c r="D6" s="17"/>
      <c r="E6" s="13"/>
      <c r="G6" s="60"/>
      <c r="H6" s="60"/>
      <c r="I6" s="60"/>
      <c r="J6" s="60"/>
      <c r="K6" s="60"/>
      <c r="L6" s="60"/>
      <c r="M6" s="60"/>
      <c r="N6" s="60"/>
      <c r="O6" s="118"/>
      <c r="P6" s="13"/>
      <c r="R6" s="548" t="s">
        <v>16</v>
      </c>
      <c r="S6" s="548"/>
      <c r="T6" s="15"/>
    </row>
    <row r="7" spans="1:20" ht="7.5" customHeight="1" thickBot="1">
      <c r="A7" s="13"/>
      <c r="B7" s="18"/>
      <c r="C7" s="18"/>
      <c r="D7" s="18"/>
      <c r="E7" s="13"/>
      <c r="F7" s="13"/>
      <c r="G7" s="60"/>
      <c r="H7" s="60"/>
      <c r="I7" s="60"/>
      <c r="J7" s="60"/>
      <c r="K7" s="60"/>
      <c r="L7" s="60"/>
      <c r="M7" s="60"/>
      <c r="N7" s="60"/>
      <c r="O7" s="118"/>
      <c r="P7" s="13"/>
      <c r="Q7" s="13"/>
      <c r="R7" s="13"/>
      <c r="S7" s="13"/>
      <c r="T7" s="15"/>
    </row>
    <row r="8" spans="1:20" ht="16.5" customHeight="1" thickTop="1">
      <c r="A8" s="557" t="s">
        <v>17</v>
      </c>
      <c r="B8" s="558"/>
      <c r="C8" s="558"/>
      <c r="D8" s="558"/>
      <c r="E8" s="559"/>
      <c r="F8" s="566" t="s">
        <v>39</v>
      </c>
      <c r="G8" s="554" t="s">
        <v>83</v>
      </c>
      <c r="H8" s="554" t="s">
        <v>216</v>
      </c>
      <c r="I8" s="554" t="s">
        <v>40</v>
      </c>
      <c r="J8" s="554" t="s">
        <v>84</v>
      </c>
      <c r="K8" s="554" t="s">
        <v>41</v>
      </c>
      <c r="L8" s="569" t="s">
        <v>18</v>
      </c>
      <c r="M8" s="580"/>
      <c r="N8" s="580"/>
      <c r="O8" s="580"/>
      <c r="P8" s="580"/>
      <c r="Q8" s="581"/>
      <c r="R8" s="569" t="s">
        <v>86</v>
      </c>
      <c r="S8" s="570"/>
      <c r="T8" s="15"/>
    </row>
    <row r="9" spans="1:20" ht="15.75" customHeight="1">
      <c r="A9" s="560"/>
      <c r="B9" s="561"/>
      <c r="C9" s="561"/>
      <c r="D9" s="561"/>
      <c r="E9" s="562"/>
      <c r="F9" s="567"/>
      <c r="G9" s="555"/>
      <c r="H9" s="555"/>
      <c r="I9" s="585"/>
      <c r="J9" s="555"/>
      <c r="K9" s="555"/>
      <c r="L9" s="582"/>
      <c r="M9" s="583"/>
      <c r="N9" s="583"/>
      <c r="O9" s="583"/>
      <c r="P9" s="583"/>
      <c r="Q9" s="584"/>
      <c r="R9" s="571"/>
      <c r="S9" s="572"/>
      <c r="T9" s="15"/>
    </row>
    <row r="10" spans="1:21" ht="15.75" thickBot="1">
      <c r="A10" s="563"/>
      <c r="B10" s="564"/>
      <c r="C10" s="564"/>
      <c r="D10" s="564"/>
      <c r="E10" s="565"/>
      <c r="F10" s="568"/>
      <c r="G10" s="556"/>
      <c r="H10" s="556"/>
      <c r="I10" s="586"/>
      <c r="J10" s="556"/>
      <c r="K10" s="556"/>
      <c r="L10" s="252" t="s">
        <v>19</v>
      </c>
      <c r="M10" s="252" t="s">
        <v>178</v>
      </c>
      <c r="N10" s="252" t="s">
        <v>85</v>
      </c>
      <c r="O10" s="253" t="s">
        <v>20</v>
      </c>
      <c r="P10" s="254" t="s">
        <v>21</v>
      </c>
      <c r="Q10" s="299" t="s">
        <v>223</v>
      </c>
      <c r="R10" s="19">
        <v>2006</v>
      </c>
      <c r="S10" s="129">
        <v>2005</v>
      </c>
      <c r="U10" s="15"/>
    </row>
    <row r="11" spans="1:21" ht="9.75" customHeight="1" thickTop="1">
      <c r="A11" s="20"/>
      <c r="B11" s="130"/>
      <c r="C11" s="130"/>
      <c r="D11" s="130"/>
      <c r="E11" s="21"/>
      <c r="F11" s="22"/>
      <c r="G11" s="28"/>
      <c r="H11" s="28"/>
      <c r="I11" s="28"/>
      <c r="J11" s="28"/>
      <c r="K11" s="28"/>
      <c r="L11" s="28"/>
      <c r="M11" s="28"/>
      <c r="N11" s="61"/>
      <c r="O11" s="131"/>
      <c r="P11" s="22" t="s">
        <v>45</v>
      </c>
      <c r="Q11" s="22" t="s">
        <v>45</v>
      </c>
      <c r="R11" s="24"/>
      <c r="S11" s="25" t="s">
        <v>45</v>
      </c>
      <c r="T11" s="26"/>
      <c r="U11" s="15"/>
    </row>
    <row r="12" spans="1:21" ht="15.75">
      <c r="A12" s="20"/>
      <c r="B12" s="132" t="s">
        <v>82</v>
      </c>
      <c r="C12" s="132"/>
      <c r="D12" s="132"/>
      <c r="E12" s="21"/>
      <c r="F12" s="378"/>
      <c r="G12" s="28"/>
      <c r="H12" s="28"/>
      <c r="I12" s="28"/>
      <c r="J12" s="28"/>
      <c r="K12" s="28"/>
      <c r="L12" s="28"/>
      <c r="M12" s="28"/>
      <c r="N12" s="28"/>
      <c r="O12" s="131"/>
      <c r="P12" s="22"/>
      <c r="Q12" s="22"/>
      <c r="R12" s="24"/>
      <c r="S12" s="25"/>
      <c r="T12" s="26"/>
      <c r="U12" s="15"/>
    </row>
    <row r="13" spans="1:21" ht="15.75">
      <c r="A13" s="20"/>
      <c r="B13" s="552" t="s">
        <v>234</v>
      </c>
      <c r="C13" s="552"/>
      <c r="D13" s="552"/>
      <c r="E13" s="553"/>
      <c r="F13" s="378"/>
      <c r="G13" s="28">
        <v>355389.24</v>
      </c>
      <c r="H13" s="28">
        <v>0</v>
      </c>
      <c r="I13" s="28">
        <v>0</v>
      </c>
      <c r="J13" s="28">
        <v>0</v>
      </c>
      <c r="K13" s="28">
        <f aca="true" t="shared" si="0" ref="K13:K18">+G13+H13+I13+J13</f>
        <v>355389.24</v>
      </c>
      <c r="L13" s="28">
        <v>0</v>
      </c>
      <c r="M13" s="28">
        <v>0</v>
      </c>
      <c r="N13" s="28">
        <v>0</v>
      </c>
      <c r="O13" s="119"/>
      <c r="P13" s="28">
        <v>0</v>
      </c>
      <c r="Q13" s="28">
        <v>0</v>
      </c>
      <c r="R13" s="29">
        <f aca="true" t="shared" si="1" ref="R13:R18">+K13-Q13</f>
        <v>355389.24</v>
      </c>
      <c r="S13" s="30">
        <v>355389.24</v>
      </c>
      <c r="T13" s="26"/>
      <c r="U13" s="15"/>
    </row>
    <row r="14" spans="1:21" ht="15.75">
      <c r="A14" s="20"/>
      <c r="B14" s="552" t="s">
        <v>233</v>
      </c>
      <c r="C14" s="552"/>
      <c r="D14" s="552"/>
      <c r="E14" s="553"/>
      <c r="F14" s="379">
        <v>50</v>
      </c>
      <c r="G14" s="28">
        <v>555300.64</v>
      </c>
      <c r="H14" s="28">
        <v>0</v>
      </c>
      <c r="I14" s="28">
        <v>0</v>
      </c>
      <c r="J14" s="28">
        <v>0</v>
      </c>
      <c r="K14" s="28">
        <f t="shared" si="0"/>
        <v>555300.64</v>
      </c>
      <c r="L14" s="28">
        <v>274912.08</v>
      </c>
      <c r="M14" s="28">
        <v>0</v>
      </c>
      <c r="N14" s="28">
        <v>0</v>
      </c>
      <c r="O14" s="119">
        <v>2</v>
      </c>
      <c r="P14" s="28">
        <f>+K14*O14%</f>
        <v>11106.0128</v>
      </c>
      <c r="Q14" s="28">
        <f>+L14+M14-N14+P14</f>
        <v>286018.09280000004</v>
      </c>
      <c r="R14" s="29">
        <f t="shared" si="1"/>
        <v>269282.5472</v>
      </c>
      <c r="S14" s="30">
        <v>280388.55</v>
      </c>
      <c r="T14" s="26"/>
      <c r="U14" s="15"/>
    </row>
    <row r="15" spans="1:21" ht="15.75">
      <c r="A15" s="20"/>
      <c r="B15" s="552" t="s">
        <v>232</v>
      </c>
      <c r="C15" s="552"/>
      <c r="D15" s="552"/>
      <c r="E15" s="553"/>
      <c r="F15" s="379">
        <v>50</v>
      </c>
      <c r="G15" s="28">
        <v>156545.62</v>
      </c>
      <c r="H15" s="28">
        <v>0</v>
      </c>
      <c r="I15" s="28">
        <v>0</v>
      </c>
      <c r="J15" s="28">
        <v>0</v>
      </c>
      <c r="K15" s="28">
        <f t="shared" si="0"/>
        <v>156545.62</v>
      </c>
      <c r="L15" s="28">
        <v>31573.66</v>
      </c>
      <c r="M15" s="28">
        <v>0</v>
      </c>
      <c r="N15" s="28">
        <v>0</v>
      </c>
      <c r="O15" s="119">
        <v>2</v>
      </c>
      <c r="P15" s="28">
        <f>+K15*O15%</f>
        <v>3130.9124</v>
      </c>
      <c r="Q15" s="28">
        <f>+L15+M15-N15+P15</f>
        <v>34704.5724</v>
      </c>
      <c r="R15" s="29">
        <f t="shared" si="1"/>
        <v>121841.04759999999</v>
      </c>
      <c r="S15" s="30">
        <v>124971.97</v>
      </c>
      <c r="T15" s="26"/>
      <c r="U15" s="15"/>
    </row>
    <row r="16" spans="1:21" ht="15.75">
      <c r="A16" s="20"/>
      <c r="B16" s="552" t="s">
        <v>230</v>
      </c>
      <c r="C16" s="552"/>
      <c r="D16" s="552"/>
      <c r="E16" s="553"/>
      <c r="F16" s="379">
        <v>50</v>
      </c>
      <c r="G16" s="28">
        <v>430663.99</v>
      </c>
      <c r="H16" s="28">
        <v>0</v>
      </c>
      <c r="I16" s="28">
        <v>0</v>
      </c>
      <c r="J16" s="28">
        <v>0</v>
      </c>
      <c r="K16" s="28">
        <f t="shared" si="0"/>
        <v>430663.99</v>
      </c>
      <c r="L16" s="28">
        <v>67583.94</v>
      </c>
      <c r="M16" s="28">
        <v>0</v>
      </c>
      <c r="N16" s="28">
        <v>0</v>
      </c>
      <c r="O16" s="119">
        <v>2</v>
      </c>
      <c r="P16" s="28">
        <f>+K16*O16%</f>
        <v>8613.2798</v>
      </c>
      <c r="Q16" s="28">
        <f>+L16+M16-N16+P16</f>
        <v>76197.2198</v>
      </c>
      <c r="R16" s="29">
        <f t="shared" si="1"/>
        <v>354466.77019999997</v>
      </c>
      <c r="S16" s="30">
        <v>363080.01</v>
      </c>
      <c r="T16" s="26"/>
      <c r="U16" s="15"/>
    </row>
    <row r="17" spans="1:21" ht="15.75">
      <c r="A17" s="20"/>
      <c r="B17" s="133" t="s">
        <v>231</v>
      </c>
      <c r="C17" s="133"/>
      <c r="D17" s="133"/>
      <c r="E17" s="27"/>
      <c r="F17" s="380">
        <v>50</v>
      </c>
      <c r="G17" s="381">
        <v>107028.98</v>
      </c>
      <c r="H17" s="28">
        <v>0</v>
      </c>
      <c r="I17" s="28">
        <v>0</v>
      </c>
      <c r="J17" s="28">
        <v>0</v>
      </c>
      <c r="K17" s="28">
        <f t="shared" si="0"/>
        <v>107028.98</v>
      </c>
      <c r="L17" s="28">
        <v>11617.11</v>
      </c>
      <c r="M17" s="28">
        <v>0</v>
      </c>
      <c r="N17" s="28">
        <v>0</v>
      </c>
      <c r="O17" s="119">
        <v>2</v>
      </c>
      <c r="P17" s="28">
        <f>+K17*O17%</f>
        <v>2140.5796</v>
      </c>
      <c r="Q17" s="28">
        <f>+L17+M17-N17+P17</f>
        <v>13757.689600000002</v>
      </c>
      <c r="R17" s="29">
        <f t="shared" si="1"/>
        <v>93271.2904</v>
      </c>
      <c r="S17" s="30">
        <v>95411.87</v>
      </c>
      <c r="T17" s="26"/>
      <c r="U17" s="15"/>
    </row>
    <row r="18" spans="1:19" ht="15.75">
      <c r="A18" s="20"/>
      <c r="B18" s="552" t="s">
        <v>179</v>
      </c>
      <c r="C18" s="552"/>
      <c r="D18" s="552"/>
      <c r="E18" s="553"/>
      <c r="F18" s="379"/>
      <c r="G18" s="28">
        <v>42359.31</v>
      </c>
      <c r="H18" s="28">
        <v>0</v>
      </c>
      <c r="I18" s="28">
        <v>0</v>
      </c>
      <c r="J18" s="28">
        <v>0</v>
      </c>
      <c r="K18" s="28">
        <f t="shared" si="0"/>
        <v>42359.31</v>
      </c>
      <c r="L18" s="28">
        <v>0</v>
      </c>
      <c r="M18" s="28">
        <v>0</v>
      </c>
      <c r="N18" s="28">
        <v>0</v>
      </c>
      <c r="O18" s="119"/>
      <c r="P18" s="28">
        <v>0</v>
      </c>
      <c r="Q18" s="28">
        <v>0</v>
      </c>
      <c r="R18" s="29">
        <f t="shared" si="1"/>
        <v>42359.31</v>
      </c>
      <c r="S18" s="30">
        <v>42359.31</v>
      </c>
    </row>
    <row r="19" spans="1:21" s="37" customFormat="1" ht="24.75" customHeight="1" thickBot="1">
      <c r="A19" s="31"/>
      <c r="B19" s="134"/>
      <c r="C19" s="134"/>
      <c r="D19" s="134"/>
      <c r="E19" s="32" t="s">
        <v>172</v>
      </c>
      <c r="F19" s="382"/>
      <c r="G19" s="33">
        <f aca="true" t="shared" si="2" ref="G19:N19">SUM(G13:G18)</f>
        <v>1647287.78</v>
      </c>
      <c r="H19" s="33">
        <f t="shared" si="2"/>
        <v>0</v>
      </c>
      <c r="I19" s="33">
        <f t="shared" si="2"/>
        <v>0</v>
      </c>
      <c r="J19" s="33">
        <f t="shared" si="2"/>
        <v>0</v>
      </c>
      <c r="K19" s="33">
        <f t="shared" si="2"/>
        <v>1647287.78</v>
      </c>
      <c r="L19" s="33">
        <f t="shared" si="2"/>
        <v>385686.79</v>
      </c>
      <c r="M19" s="33">
        <f t="shared" si="2"/>
        <v>0</v>
      </c>
      <c r="N19" s="33">
        <f t="shared" si="2"/>
        <v>0</v>
      </c>
      <c r="O19" s="120"/>
      <c r="P19" s="33">
        <f>SUM(P13:P18)</f>
        <v>24990.784600000003</v>
      </c>
      <c r="Q19" s="33">
        <f>SUM(Q13:Q18)</f>
        <v>410677.57460000005</v>
      </c>
      <c r="R19" s="33">
        <f>SUM(R13:R18)</f>
        <v>1236610.2053999999</v>
      </c>
      <c r="S19" s="34">
        <f>SUM(S13:S18)</f>
        <v>1261600.9500000002</v>
      </c>
      <c r="T19" s="35"/>
      <c r="U19" s="36"/>
    </row>
    <row r="20" spans="1:19" ht="15.75">
      <c r="A20" s="20"/>
      <c r="B20" s="133"/>
      <c r="C20" s="133"/>
      <c r="D20" s="133"/>
      <c r="E20" s="27"/>
      <c r="F20" s="379"/>
      <c r="G20" s="28"/>
      <c r="H20" s="28"/>
      <c r="I20" s="28"/>
      <c r="J20" s="28"/>
      <c r="K20" s="28"/>
      <c r="L20" s="28"/>
      <c r="M20" s="28"/>
      <c r="N20" s="28"/>
      <c r="O20" s="119"/>
      <c r="P20" s="28"/>
      <c r="Q20" s="28"/>
      <c r="R20" s="29"/>
      <c r="S20" s="30"/>
    </row>
    <row r="21" spans="1:21" ht="15.75">
      <c r="A21" s="20"/>
      <c r="B21" s="552" t="s">
        <v>229</v>
      </c>
      <c r="C21" s="552"/>
      <c r="D21" s="552"/>
      <c r="E21" s="553"/>
      <c r="F21" s="379">
        <v>10</v>
      </c>
      <c r="G21" s="28">
        <v>115154.89</v>
      </c>
      <c r="H21" s="28">
        <v>0</v>
      </c>
      <c r="I21" s="28">
        <v>24379.75</v>
      </c>
      <c r="J21" s="28">
        <v>0</v>
      </c>
      <c r="K21" s="28">
        <f>SUM(G21:I21)</f>
        <v>139534.64</v>
      </c>
      <c r="L21" s="28">
        <v>77865.5</v>
      </c>
      <c r="M21" s="28">
        <v>0</v>
      </c>
      <c r="N21" s="28">
        <v>0</v>
      </c>
      <c r="O21" s="119">
        <v>10</v>
      </c>
      <c r="P21" s="28">
        <v>13953.48</v>
      </c>
      <c r="Q21" s="28">
        <f>+L21+M21-N21+P21</f>
        <v>91818.98</v>
      </c>
      <c r="R21" s="29">
        <f>+K21-Q21</f>
        <v>47715.66000000002</v>
      </c>
      <c r="S21" s="30">
        <v>37289.39</v>
      </c>
      <c r="T21" s="26"/>
      <c r="U21" s="15"/>
    </row>
    <row r="22" spans="1:21" s="41" customFormat="1" ht="24.75" customHeight="1" thickBot="1">
      <c r="A22" s="38"/>
      <c r="B22" s="135"/>
      <c r="C22" s="135"/>
      <c r="D22" s="135"/>
      <c r="E22" s="32" t="s">
        <v>172</v>
      </c>
      <c r="F22" s="382"/>
      <c r="G22" s="33">
        <f>SUM(G21:G21)</f>
        <v>115154.89</v>
      </c>
      <c r="H22" s="33">
        <f>+H21</f>
        <v>0</v>
      </c>
      <c r="I22" s="33">
        <f>SUM(I21:I21)</f>
        <v>24379.75</v>
      </c>
      <c r="J22" s="33">
        <f>SUM(J21:J21)</f>
        <v>0</v>
      </c>
      <c r="K22" s="33">
        <f>SUM(K21:K21)</f>
        <v>139534.64</v>
      </c>
      <c r="L22" s="33">
        <f>SUM(L21:L21)</f>
        <v>77865.5</v>
      </c>
      <c r="M22" s="33">
        <f>+M21</f>
        <v>0</v>
      </c>
      <c r="N22" s="33">
        <f>SUM(N21:N21)</f>
        <v>0</v>
      </c>
      <c r="O22" s="120"/>
      <c r="P22" s="33">
        <f>SUM(P21:P21)</f>
        <v>13953.48</v>
      </c>
      <c r="Q22" s="33">
        <f>SUM(Q21:Q21)</f>
        <v>91818.98</v>
      </c>
      <c r="R22" s="33">
        <f>SUM(R21:R21)</f>
        <v>47715.66000000002</v>
      </c>
      <c r="S22" s="34">
        <f>SUM(S21:S21)</f>
        <v>37289.39</v>
      </c>
      <c r="T22" s="39"/>
      <c r="U22" s="40"/>
    </row>
    <row r="23" spans="1:19" ht="6" customHeight="1">
      <c r="A23" s="20"/>
      <c r="B23" s="133"/>
      <c r="C23" s="133"/>
      <c r="D23" s="133"/>
      <c r="E23" s="27"/>
      <c r="F23" s="379"/>
      <c r="G23" s="28"/>
      <c r="H23" s="28"/>
      <c r="I23" s="28"/>
      <c r="J23" s="28"/>
      <c r="K23" s="28"/>
      <c r="L23" s="28"/>
      <c r="M23" s="28"/>
      <c r="N23" s="28"/>
      <c r="O23" s="119"/>
      <c r="P23" s="28"/>
      <c r="Q23" s="28"/>
      <c r="R23" s="29"/>
      <c r="S23" s="30"/>
    </row>
    <row r="24" spans="1:19" ht="15.75">
      <c r="A24" s="20"/>
      <c r="B24" s="552" t="s">
        <v>228</v>
      </c>
      <c r="C24" s="552"/>
      <c r="D24" s="552"/>
      <c r="E24" s="553"/>
      <c r="F24" s="379">
        <v>5</v>
      </c>
      <c r="G24" s="28">
        <v>34117.59</v>
      </c>
      <c r="H24" s="28">
        <v>0</v>
      </c>
      <c r="I24" s="28">
        <v>2050</v>
      </c>
      <c r="J24" s="28">
        <v>0</v>
      </c>
      <c r="K24" s="28">
        <f>SUM(G24:I24)</f>
        <v>36167.59</v>
      </c>
      <c r="L24" s="28">
        <v>34117.59</v>
      </c>
      <c r="M24" s="28">
        <v>0</v>
      </c>
      <c r="N24" s="28">
        <v>0</v>
      </c>
      <c r="O24" s="119">
        <v>20</v>
      </c>
      <c r="P24" s="28">
        <v>410.04</v>
      </c>
      <c r="Q24" s="28">
        <f>+L24+M24-N24+P24</f>
        <v>34527.63</v>
      </c>
      <c r="R24" s="29">
        <f>+K24-Q24</f>
        <v>1639.9599999999991</v>
      </c>
      <c r="S24" s="30">
        <v>0</v>
      </c>
    </row>
    <row r="25" spans="1:21" s="41" customFormat="1" ht="24.75" customHeight="1" thickBot="1">
      <c r="A25" s="38"/>
      <c r="B25" s="135"/>
      <c r="C25" s="135"/>
      <c r="D25" s="135"/>
      <c r="E25" s="32" t="s">
        <v>172</v>
      </c>
      <c r="F25" s="382"/>
      <c r="G25" s="33">
        <f aca="true" t="shared" si="3" ref="G25:N25">SUM(G24:G24)</f>
        <v>34117.59</v>
      </c>
      <c r="H25" s="33">
        <f>+H24</f>
        <v>0</v>
      </c>
      <c r="I25" s="33">
        <f t="shared" si="3"/>
        <v>2050</v>
      </c>
      <c r="J25" s="33">
        <f t="shared" si="3"/>
        <v>0</v>
      </c>
      <c r="K25" s="33">
        <f t="shared" si="3"/>
        <v>36167.59</v>
      </c>
      <c r="L25" s="33">
        <f t="shared" si="3"/>
        <v>34117.59</v>
      </c>
      <c r="M25" s="33">
        <f>+M24</f>
        <v>0</v>
      </c>
      <c r="N25" s="33">
        <f t="shared" si="3"/>
        <v>0</v>
      </c>
      <c r="O25" s="120"/>
      <c r="P25" s="33">
        <f>SUM(P24:P24)</f>
        <v>410.04</v>
      </c>
      <c r="Q25" s="33">
        <f>SUM(Q24:Q24)</f>
        <v>34527.63</v>
      </c>
      <c r="R25" s="33">
        <f>SUM(R24:R24)</f>
        <v>1639.9599999999991</v>
      </c>
      <c r="S25" s="34">
        <f>SUM(S24:S24)</f>
        <v>0</v>
      </c>
      <c r="T25" s="39"/>
      <c r="U25" s="40"/>
    </row>
    <row r="26" spans="1:19" ht="4.5" customHeight="1">
      <c r="A26" s="20"/>
      <c r="B26" s="133"/>
      <c r="C26" s="133"/>
      <c r="D26" s="133"/>
      <c r="E26" s="27"/>
      <c r="F26" s="379"/>
      <c r="G26" s="28"/>
      <c r="H26" s="28"/>
      <c r="I26" s="28"/>
      <c r="J26" s="28"/>
      <c r="K26" s="28"/>
      <c r="L26" s="28"/>
      <c r="M26" s="28"/>
      <c r="N26" s="28"/>
      <c r="O26" s="119"/>
      <c r="P26" s="28"/>
      <c r="Q26" s="28"/>
      <c r="R26" s="29"/>
      <c r="S26" s="30"/>
    </row>
    <row r="27" spans="1:19" ht="15.75">
      <c r="A27" s="20"/>
      <c r="B27" s="552" t="s">
        <v>227</v>
      </c>
      <c r="C27" s="552"/>
      <c r="D27" s="552"/>
      <c r="E27" s="553"/>
      <c r="F27" s="379">
        <v>10</v>
      </c>
      <c r="G27" s="28">
        <v>201428.81</v>
      </c>
      <c r="H27" s="28">
        <v>0</v>
      </c>
      <c r="I27" s="28">
        <v>9796.8</v>
      </c>
      <c r="J27" s="28">
        <v>0</v>
      </c>
      <c r="K27" s="28">
        <f>SUM(G27:I27)</f>
        <v>211225.61</v>
      </c>
      <c r="L27" s="28">
        <v>162264.6</v>
      </c>
      <c r="M27" s="28">
        <v>0</v>
      </c>
      <c r="N27" s="28">
        <v>0</v>
      </c>
      <c r="O27" s="119">
        <v>10</v>
      </c>
      <c r="P27" s="28">
        <f>+K27*O27%</f>
        <v>21122.561</v>
      </c>
      <c r="Q27" s="28">
        <f>+L27+M27-N27+P27</f>
        <v>183387.16100000002</v>
      </c>
      <c r="R27" s="29">
        <f>+K27-Q27</f>
        <v>27838.448999999964</v>
      </c>
      <c r="S27" s="30">
        <v>39164.21</v>
      </c>
    </row>
    <row r="28" spans="1:21" s="41" customFormat="1" ht="24.75" customHeight="1" thickBot="1">
      <c r="A28" s="38"/>
      <c r="B28" s="135"/>
      <c r="C28" s="135"/>
      <c r="D28" s="135"/>
      <c r="E28" s="32" t="s">
        <v>173</v>
      </c>
      <c r="F28" s="382"/>
      <c r="G28" s="33">
        <f aca="true" t="shared" si="4" ref="G28:N28">SUM(G27:G27)</f>
        <v>201428.81</v>
      </c>
      <c r="H28" s="33">
        <f>+H27</f>
        <v>0</v>
      </c>
      <c r="I28" s="33">
        <f t="shared" si="4"/>
        <v>9796.8</v>
      </c>
      <c r="J28" s="33">
        <f t="shared" si="4"/>
        <v>0</v>
      </c>
      <c r="K28" s="33">
        <f t="shared" si="4"/>
        <v>211225.61</v>
      </c>
      <c r="L28" s="33">
        <f t="shared" si="4"/>
        <v>162264.6</v>
      </c>
      <c r="M28" s="33">
        <f>+M27</f>
        <v>0</v>
      </c>
      <c r="N28" s="33">
        <f t="shared" si="4"/>
        <v>0</v>
      </c>
      <c r="O28" s="120"/>
      <c r="P28" s="33">
        <f>SUM(P27:P27)</f>
        <v>21122.561</v>
      </c>
      <c r="Q28" s="33">
        <f>SUM(Q27:Q27)</f>
        <v>183387.16100000002</v>
      </c>
      <c r="R28" s="33">
        <f>SUM(R27:R27)</f>
        <v>27838.448999999964</v>
      </c>
      <c r="S28" s="34">
        <f>SUM(S27:S27)</f>
        <v>39164.21</v>
      </c>
      <c r="T28" s="39"/>
      <c r="U28" s="40"/>
    </row>
    <row r="29" spans="1:21" ht="4.5" customHeight="1">
      <c r="A29" s="20"/>
      <c r="B29" s="130"/>
      <c r="C29" s="130"/>
      <c r="D29" s="130"/>
      <c r="E29" s="21"/>
      <c r="F29" s="22"/>
      <c r="G29" s="28"/>
      <c r="H29" s="28"/>
      <c r="I29" s="28"/>
      <c r="J29" s="28"/>
      <c r="K29" s="28"/>
      <c r="L29" s="28"/>
      <c r="M29" s="28"/>
      <c r="N29" s="28"/>
      <c r="O29" s="131"/>
      <c r="P29" s="22"/>
      <c r="Q29" s="22"/>
      <c r="R29" s="24"/>
      <c r="S29" s="25"/>
      <c r="T29" s="26"/>
      <c r="U29" s="15"/>
    </row>
    <row r="30" spans="1:21" ht="15.75">
      <c r="A30" s="20"/>
      <c r="B30" s="130" t="s">
        <v>174</v>
      </c>
      <c r="C30" s="130" t="s">
        <v>217</v>
      </c>
      <c r="D30" s="130"/>
      <c r="E30" s="21"/>
      <c r="F30" s="379">
        <v>10</v>
      </c>
      <c r="G30" s="28">
        <v>218460.54</v>
      </c>
      <c r="H30" s="28">
        <v>0</v>
      </c>
      <c r="I30" s="28">
        <v>10706.88</v>
      </c>
      <c r="J30" s="28">
        <v>0</v>
      </c>
      <c r="K30" s="28">
        <f>SUM(G30:I30)</f>
        <v>229167.42</v>
      </c>
      <c r="L30" s="28">
        <f>177453.3</f>
        <v>177453.3</v>
      </c>
      <c r="M30" s="28">
        <v>0</v>
      </c>
      <c r="N30" s="28">
        <v>0</v>
      </c>
      <c r="O30" s="119">
        <v>10</v>
      </c>
      <c r="P30" s="28">
        <f>22916.69+0.96</f>
        <v>22917.649999999998</v>
      </c>
      <c r="Q30" s="28">
        <f>+L30+M30-N30+P30</f>
        <v>200370.94999999998</v>
      </c>
      <c r="R30" s="29">
        <f>+K30-Q30</f>
        <v>28796.47000000003</v>
      </c>
      <c r="S30" s="30">
        <v>41007.24</v>
      </c>
      <c r="T30" s="26"/>
      <c r="U30" s="15"/>
    </row>
    <row r="31" spans="1:21" s="41" customFormat="1" ht="24.75" customHeight="1" thickBot="1">
      <c r="A31" s="38"/>
      <c r="B31" s="136"/>
      <c r="C31" s="136"/>
      <c r="D31" s="136"/>
      <c r="E31" s="32" t="s">
        <v>173</v>
      </c>
      <c r="F31" s="383"/>
      <c r="G31" s="42">
        <f>SUM(G30)</f>
        <v>218460.54</v>
      </c>
      <c r="H31" s="42">
        <f>+H30</f>
        <v>0</v>
      </c>
      <c r="I31" s="42">
        <f aca="true" t="shared" si="5" ref="I31:S31">SUM(I30)</f>
        <v>10706.88</v>
      </c>
      <c r="J31" s="42">
        <f t="shared" si="5"/>
        <v>0</v>
      </c>
      <c r="K31" s="42">
        <f t="shared" si="5"/>
        <v>229167.42</v>
      </c>
      <c r="L31" s="42">
        <f t="shared" si="5"/>
        <v>177453.3</v>
      </c>
      <c r="M31" s="42">
        <f>+M30</f>
        <v>0</v>
      </c>
      <c r="N31" s="42">
        <f t="shared" si="5"/>
        <v>0</v>
      </c>
      <c r="O31" s="121"/>
      <c r="P31" s="42">
        <f t="shared" si="5"/>
        <v>22917.649999999998</v>
      </c>
      <c r="Q31" s="42">
        <f t="shared" si="5"/>
        <v>200370.94999999998</v>
      </c>
      <c r="R31" s="42">
        <f t="shared" si="5"/>
        <v>28796.47000000003</v>
      </c>
      <c r="S31" s="43">
        <f t="shared" si="5"/>
        <v>41007.24</v>
      </c>
      <c r="T31" s="39"/>
      <c r="U31" s="40"/>
    </row>
    <row r="32" spans="1:21" ht="18.75" customHeight="1">
      <c r="A32" s="20"/>
      <c r="B32" s="130" t="s">
        <v>224</v>
      </c>
      <c r="C32" s="130"/>
      <c r="D32" s="130"/>
      <c r="E32" s="21"/>
      <c r="F32" s="379">
        <v>10</v>
      </c>
      <c r="G32" s="28">
        <v>0</v>
      </c>
      <c r="H32" s="28">
        <v>0</v>
      </c>
      <c r="I32" s="28">
        <v>0</v>
      </c>
      <c r="J32" s="28">
        <v>0</v>
      </c>
      <c r="K32" s="28">
        <f>SUM(G32:I32)</f>
        <v>0</v>
      </c>
      <c r="L32" s="28">
        <v>0</v>
      </c>
      <c r="M32" s="28">
        <v>0</v>
      </c>
      <c r="N32" s="28">
        <v>0</v>
      </c>
      <c r="O32" s="122">
        <v>10</v>
      </c>
      <c r="P32" s="28">
        <v>0</v>
      </c>
      <c r="Q32" s="28">
        <f>+L32+M32-N32+P32</f>
        <v>0</v>
      </c>
      <c r="R32" s="29">
        <f>+K32-Q32</f>
        <v>0</v>
      </c>
      <c r="S32" s="25">
        <v>0</v>
      </c>
      <c r="T32" s="26"/>
      <c r="U32" s="15"/>
    </row>
    <row r="33" spans="1:21" s="41" customFormat="1" ht="21" customHeight="1" thickBot="1">
      <c r="A33" s="38"/>
      <c r="B33" s="136"/>
      <c r="C33" s="136"/>
      <c r="D33" s="136"/>
      <c r="E33" s="32" t="s">
        <v>175</v>
      </c>
      <c r="F33" s="383"/>
      <c r="G33" s="42">
        <f>+G32</f>
        <v>0</v>
      </c>
      <c r="H33" s="42">
        <f>+H32</f>
        <v>0</v>
      </c>
      <c r="I33" s="42">
        <f aca="true" t="shared" si="6" ref="I33:N33">SUM(I32)</f>
        <v>0</v>
      </c>
      <c r="J33" s="42">
        <f t="shared" si="6"/>
        <v>0</v>
      </c>
      <c r="K33" s="42">
        <f t="shared" si="6"/>
        <v>0</v>
      </c>
      <c r="L33" s="42">
        <f t="shared" si="6"/>
        <v>0</v>
      </c>
      <c r="M33" s="42">
        <f>+M32</f>
        <v>0</v>
      </c>
      <c r="N33" s="42">
        <f t="shared" si="6"/>
        <v>0</v>
      </c>
      <c r="O33" s="121"/>
      <c r="P33" s="42">
        <f>SUM(P32)</f>
        <v>0</v>
      </c>
      <c r="Q33" s="42">
        <f>SUM(Q32)</f>
        <v>0</v>
      </c>
      <c r="R33" s="42">
        <f>SUM(R32)</f>
        <v>0</v>
      </c>
      <c r="S33" s="43">
        <f>SUM(S32)</f>
        <v>0</v>
      </c>
      <c r="T33" s="39"/>
      <c r="U33" s="40"/>
    </row>
    <row r="34" spans="1:21" s="41" customFormat="1" ht="24.75" customHeight="1">
      <c r="A34" s="38"/>
      <c r="B34" s="130" t="s">
        <v>352</v>
      </c>
      <c r="C34" s="130"/>
      <c r="D34" s="130"/>
      <c r="E34" s="21"/>
      <c r="F34" s="379">
        <v>10</v>
      </c>
      <c r="G34" s="28">
        <v>1741</v>
      </c>
      <c r="H34" s="28">
        <v>0</v>
      </c>
      <c r="I34" s="28">
        <v>0</v>
      </c>
      <c r="J34" s="28">
        <v>0</v>
      </c>
      <c r="K34" s="28">
        <f>SUM(G34:I34)</f>
        <v>1741</v>
      </c>
      <c r="L34" s="28">
        <v>508.52</v>
      </c>
      <c r="M34" s="28">
        <v>0</v>
      </c>
      <c r="N34" s="28">
        <v>0</v>
      </c>
      <c r="O34" s="122">
        <v>10</v>
      </c>
      <c r="P34" s="28">
        <v>174.12</v>
      </c>
      <c r="Q34" s="28">
        <f>+L34+M34-N34+P34</f>
        <v>682.64</v>
      </c>
      <c r="R34" s="29">
        <f>+K34-Q34</f>
        <v>1058.3600000000001</v>
      </c>
      <c r="S34" s="30">
        <v>1232.48</v>
      </c>
      <c r="T34" s="39"/>
      <c r="U34" s="40"/>
    </row>
    <row r="35" spans="1:21" s="41" customFormat="1" ht="24.75" customHeight="1" thickBot="1">
      <c r="A35" s="38"/>
      <c r="B35" s="136"/>
      <c r="C35" s="136"/>
      <c r="D35" s="136"/>
      <c r="E35" s="32" t="s">
        <v>175</v>
      </c>
      <c r="F35" s="383"/>
      <c r="G35" s="42">
        <f>+G34</f>
        <v>1741</v>
      </c>
      <c r="H35" s="42">
        <f>+H34</f>
        <v>0</v>
      </c>
      <c r="I35" s="42">
        <v>0</v>
      </c>
      <c r="J35" s="42">
        <f>SUM(J34)</f>
        <v>0</v>
      </c>
      <c r="K35" s="42">
        <f>SUM(K34)</f>
        <v>1741</v>
      </c>
      <c r="L35" s="42">
        <f>SUM(L34)</f>
        <v>508.52</v>
      </c>
      <c r="M35" s="42">
        <f>+M34</f>
        <v>0</v>
      </c>
      <c r="N35" s="42">
        <f>SUM(N34)</f>
        <v>0</v>
      </c>
      <c r="O35" s="121"/>
      <c r="P35" s="42">
        <f>SUM(P34)</f>
        <v>174.12</v>
      </c>
      <c r="Q35" s="42">
        <f>+L35+P35</f>
        <v>682.64</v>
      </c>
      <c r="R35" s="42">
        <f>SUM(R34)</f>
        <v>1058.3600000000001</v>
      </c>
      <c r="S35" s="43">
        <f>SUM(S34)</f>
        <v>1232.48</v>
      </c>
      <c r="T35" s="39"/>
      <c r="U35" s="40"/>
    </row>
    <row r="36" spans="1:19" ht="15.75">
      <c r="A36" s="20"/>
      <c r="B36" s="130" t="s">
        <v>225</v>
      </c>
      <c r="C36" s="130"/>
      <c r="D36" s="130"/>
      <c r="E36" s="21"/>
      <c r="F36" s="384">
        <v>10</v>
      </c>
      <c r="G36" s="28">
        <v>124256.88</v>
      </c>
      <c r="H36" s="28">
        <v>0</v>
      </c>
      <c r="I36" s="28">
        <v>2367</v>
      </c>
      <c r="J36" s="28">
        <v>0</v>
      </c>
      <c r="K36" s="28">
        <f>SUM(G36:I36)</f>
        <v>126623.88</v>
      </c>
      <c r="L36" s="28">
        <v>77521.98</v>
      </c>
      <c r="M36" s="28">
        <v>0</v>
      </c>
      <c r="N36" s="28">
        <v>0</v>
      </c>
      <c r="O36" s="122">
        <v>10</v>
      </c>
      <c r="P36" s="28">
        <v>12662.4</v>
      </c>
      <c r="Q36" s="28">
        <f>+L36+M36-N36+P36</f>
        <v>90184.37999999999</v>
      </c>
      <c r="R36" s="29">
        <f>+K36-Q36</f>
        <v>36439.500000000015</v>
      </c>
      <c r="S36" s="30">
        <v>46734.9</v>
      </c>
    </row>
    <row r="37" spans="1:19" s="41" customFormat="1" ht="24.75" customHeight="1" thickBot="1">
      <c r="A37" s="38"/>
      <c r="B37" s="136"/>
      <c r="C37" s="136"/>
      <c r="D37" s="136"/>
      <c r="E37" s="32" t="s">
        <v>175</v>
      </c>
      <c r="F37" s="383"/>
      <c r="G37" s="42">
        <f aca="true" t="shared" si="7" ref="G37:N37">SUM(G36)</f>
        <v>124256.88</v>
      </c>
      <c r="H37" s="42">
        <f>+H36</f>
        <v>0</v>
      </c>
      <c r="I37" s="42">
        <f t="shared" si="7"/>
        <v>2367</v>
      </c>
      <c r="J37" s="42">
        <f t="shared" si="7"/>
        <v>0</v>
      </c>
      <c r="K37" s="42">
        <f t="shared" si="7"/>
        <v>126623.88</v>
      </c>
      <c r="L37" s="42">
        <f t="shared" si="7"/>
        <v>77521.98</v>
      </c>
      <c r="M37" s="42">
        <f>+M36</f>
        <v>0</v>
      </c>
      <c r="N37" s="42">
        <f t="shared" si="7"/>
        <v>0</v>
      </c>
      <c r="O37" s="121"/>
      <c r="P37" s="42">
        <f>SUM(P36)</f>
        <v>12662.4</v>
      </c>
      <c r="Q37" s="42">
        <f>SUM(Q36)</f>
        <v>90184.37999999999</v>
      </c>
      <c r="R37" s="42">
        <f>SUM(R36)</f>
        <v>36439.500000000015</v>
      </c>
      <c r="S37" s="43">
        <f>SUM(S36)</f>
        <v>46734.9</v>
      </c>
    </row>
    <row r="38" spans="1:19" ht="21.75" customHeight="1">
      <c r="A38" s="20"/>
      <c r="B38" s="130" t="s">
        <v>226</v>
      </c>
      <c r="C38" s="130"/>
      <c r="D38" s="130"/>
      <c r="E38" s="21"/>
      <c r="F38" s="384">
        <v>5</v>
      </c>
      <c r="G38" s="28">
        <v>2923.78</v>
      </c>
      <c r="H38" s="28">
        <v>0</v>
      </c>
      <c r="I38" s="28">
        <v>3500</v>
      </c>
      <c r="J38" s="28">
        <v>0</v>
      </c>
      <c r="K38" s="28">
        <f>SUM(G38:I38)-J38</f>
        <v>6423.780000000001</v>
      </c>
      <c r="L38" s="28">
        <v>2923.79</v>
      </c>
      <c r="M38" s="28">
        <v>0</v>
      </c>
      <c r="N38" s="28">
        <v>0</v>
      </c>
      <c r="O38" s="123">
        <v>20</v>
      </c>
      <c r="P38" s="28">
        <f>+I38*O38%</f>
        <v>700</v>
      </c>
      <c r="Q38" s="28">
        <f>+L38+M38-N38+P38</f>
        <v>3623.79</v>
      </c>
      <c r="R38" s="29">
        <f>+K38-Q38</f>
        <v>2799.9900000000007</v>
      </c>
      <c r="S38" s="30">
        <v>0.03</v>
      </c>
    </row>
    <row r="39" spans="1:19" s="41" customFormat="1" ht="24.75" customHeight="1" thickBot="1">
      <c r="A39" s="38"/>
      <c r="B39" s="136"/>
      <c r="C39" s="136"/>
      <c r="D39" s="136"/>
      <c r="E39" s="32" t="s">
        <v>176</v>
      </c>
      <c r="F39" s="385"/>
      <c r="G39" s="45">
        <f aca="true" t="shared" si="8" ref="G39:N39">SUM(G38)</f>
        <v>2923.78</v>
      </c>
      <c r="H39" s="45">
        <f>+H38</f>
        <v>0</v>
      </c>
      <c r="I39" s="45">
        <f t="shared" si="8"/>
        <v>3500</v>
      </c>
      <c r="J39" s="45">
        <f t="shared" si="8"/>
        <v>0</v>
      </c>
      <c r="K39" s="45">
        <f t="shared" si="8"/>
        <v>6423.780000000001</v>
      </c>
      <c r="L39" s="45">
        <f t="shared" si="8"/>
        <v>2923.79</v>
      </c>
      <c r="M39" s="45">
        <f>+M38</f>
        <v>0</v>
      </c>
      <c r="N39" s="45">
        <f t="shared" si="8"/>
        <v>0</v>
      </c>
      <c r="O39" s="124"/>
      <c r="P39" s="45">
        <f>SUM(P38)</f>
        <v>700</v>
      </c>
      <c r="Q39" s="45">
        <f>SUM(Q38)</f>
        <v>3623.79</v>
      </c>
      <c r="R39" s="45">
        <f>SUM(R38)</f>
        <v>2799.9900000000007</v>
      </c>
      <c r="S39" s="46">
        <f>SUM(S38)</f>
        <v>0.03</v>
      </c>
    </row>
    <row r="40" spans="1:21" ht="8.25" customHeight="1" thickTop="1">
      <c r="A40" s="573" t="s">
        <v>22</v>
      </c>
      <c r="B40" s="574"/>
      <c r="C40" s="574"/>
      <c r="D40" s="574"/>
      <c r="E40" s="574"/>
      <c r="F40" s="574"/>
      <c r="G40" s="61"/>
      <c r="H40" s="61"/>
      <c r="I40" s="61"/>
      <c r="J40" s="61"/>
      <c r="K40" s="61"/>
      <c r="L40" s="391"/>
      <c r="M40" s="61"/>
      <c r="N40" s="393"/>
      <c r="O40" s="125"/>
      <c r="P40" s="396"/>
      <c r="Q40" s="23"/>
      <c r="R40" s="23"/>
      <c r="S40" s="394"/>
      <c r="T40" s="26"/>
      <c r="U40" s="15"/>
    </row>
    <row r="41" spans="1:21" ht="15.75">
      <c r="A41" s="575"/>
      <c r="B41" s="576"/>
      <c r="C41" s="576"/>
      <c r="D41" s="576"/>
      <c r="E41" s="576"/>
      <c r="F41" s="576"/>
      <c r="G41" s="47">
        <f>+G19+G22+G25+G28+G31+G33+G35+G37+G39</f>
        <v>2345371.2699999996</v>
      </c>
      <c r="H41" s="47">
        <f>+H19+H22+H25+H28+H31+H33+H35+H37+H39</f>
        <v>0</v>
      </c>
      <c r="I41" s="47">
        <f>+I19+I22+I25+I28+I31+I33+I35+I37+I39</f>
        <v>52800.43</v>
      </c>
      <c r="J41" s="47">
        <f aca="true" t="shared" si="9" ref="J41:R41">+J19+J22+J25+J28+J31+J33+J35+J37+J39</f>
        <v>0</v>
      </c>
      <c r="K41" s="47">
        <f t="shared" si="9"/>
        <v>2398171.6999999997</v>
      </c>
      <c r="L41" s="47">
        <f t="shared" si="9"/>
        <v>918342.0700000001</v>
      </c>
      <c r="M41" s="47">
        <f t="shared" si="9"/>
        <v>0</v>
      </c>
      <c r="N41" s="47">
        <f t="shared" si="9"/>
        <v>0</v>
      </c>
      <c r="O41" s="47">
        <f t="shared" si="9"/>
        <v>0</v>
      </c>
      <c r="P41" s="47">
        <f t="shared" si="9"/>
        <v>96931.03559999999</v>
      </c>
      <c r="Q41" s="47">
        <f t="shared" si="9"/>
        <v>1015273.1056000001</v>
      </c>
      <c r="R41" s="47">
        <f t="shared" si="9"/>
        <v>1382898.5943999998</v>
      </c>
      <c r="S41" s="398">
        <f>+S19+S22+S25+S28+S31+S33+S35+S37+S39</f>
        <v>1427029.2</v>
      </c>
      <c r="T41" s="26"/>
      <c r="U41" s="15"/>
    </row>
    <row r="42" spans="1:21" ht="7.5" customHeight="1" thickBot="1">
      <c r="A42" s="577"/>
      <c r="B42" s="578"/>
      <c r="C42" s="578"/>
      <c r="D42" s="578"/>
      <c r="E42" s="578"/>
      <c r="F42" s="578"/>
      <c r="G42" s="53"/>
      <c r="H42" s="53"/>
      <c r="I42" s="53"/>
      <c r="J42" s="53"/>
      <c r="K42" s="53"/>
      <c r="L42" s="392"/>
      <c r="M42" s="53"/>
      <c r="N42" s="331"/>
      <c r="O42" s="126"/>
      <c r="P42" s="397"/>
      <c r="Q42" s="48"/>
      <c r="R42" s="48"/>
      <c r="S42" s="395"/>
      <c r="T42" s="26"/>
      <c r="U42" s="15"/>
    </row>
    <row r="43" spans="1:20" ht="15.75" thickTop="1">
      <c r="A43" s="579" t="s">
        <v>359</v>
      </c>
      <c r="B43" s="579"/>
      <c r="C43" s="579"/>
      <c r="D43" s="579"/>
      <c r="E43" s="579"/>
      <c r="F43" s="579"/>
      <c r="G43" s="579"/>
      <c r="H43" s="579"/>
      <c r="I43" s="579"/>
      <c r="J43" s="579"/>
      <c r="T43" s="15"/>
    </row>
    <row r="44" spans="12:20" ht="15">
      <c r="L44" s="14"/>
      <c r="M44" s="14"/>
      <c r="N44" s="14"/>
      <c r="O44" s="14"/>
      <c r="T44" s="15"/>
    </row>
    <row r="45" spans="6:20" ht="15">
      <c r="F45" s="15" t="s">
        <v>45</v>
      </c>
      <c r="P45" s="59"/>
      <c r="T45" s="15"/>
    </row>
    <row r="49" ht="12.75">
      <c r="E49" s="14" t="s">
        <v>356</v>
      </c>
    </row>
    <row r="53" ht="15">
      <c r="T53" s="15"/>
    </row>
    <row r="54" ht="15">
      <c r="T54" s="15"/>
    </row>
    <row r="55" ht="15">
      <c r="T55" s="15"/>
    </row>
    <row r="56" ht="15">
      <c r="T56" s="15"/>
    </row>
    <row r="57" ht="15.75" customHeight="1">
      <c r="R57" s="15"/>
    </row>
    <row r="58" ht="15">
      <c r="R58" s="15"/>
    </row>
    <row r="59" ht="15.75" customHeight="1">
      <c r="R59" s="15"/>
    </row>
    <row r="60" ht="15">
      <c r="R60" s="15"/>
    </row>
    <row r="61" ht="15">
      <c r="R61" s="15"/>
    </row>
    <row r="62" ht="15">
      <c r="R62" s="15"/>
    </row>
    <row r="63" ht="15">
      <c r="R63" s="15"/>
    </row>
    <row r="67" s="62" customFormat="1" ht="24.75" customHeight="1"/>
    <row r="70" ht="15">
      <c r="R70" s="15"/>
    </row>
    <row r="71" ht="15">
      <c r="R71" s="15"/>
    </row>
    <row r="72" ht="15">
      <c r="R72" s="15"/>
    </row>
    <row r="73" ht="15">
      <c r="R73" s="15"/>
    </row>
    <row r="74" ht="15">
      <c r="R74" s="15"/>
    </row>
    <row r="75" ht="15">
      <c r="R75" s="15"/>
    </row>
    <row r="76" ht="15">
      <c r="R76" s="15"/>
    </row>
    <row r="77" ht="15">
      <c r="R77" s="15"/>
    </row>
    <row r="78" s="41" customFormat="1" ht="15.75">
      <c r="R78" s="40"/>
    </row>
    <row r="79" s="41" customFormat="1" ht="15.75">
      <c r="R79" s="40"/>
    </row>
    <row r="80" s="41" customFormat="1" ht="15.75">
      <c r="R80" s="40"/>
    </row>
    <row r="81" ht="16.5" customHeight="1">
      <c r="T81" s="15"/>
    </row>
    <row r="82" ht="15">
      <c r="T82" s="15"/>
    </row>
    <row r="83" ht="15">
      <c r="T83" s="15"/>
    </row>
    <row r="84" ht="15">
      <c r="T84" s="15"/>
    </row>
    <row r="85" ht="15">
      <c r="T85" s="15"/>
    </row>
    <row r="86" ht="15">
      <c r="T86" s="15"/>
    </row>
    <row r="87" ht="15">
      <c r="T87" s="15"/>
    </row>
    <row r="88" ht="15">
      <c r="T88" s="15"/>
    </row>
    <row r="89" ht="15">
      <c r="T89" s="15"/>
    </row>
    <row r="90" ht="15">
      <c r="T90" s="15"/>
    </row>
    <row r="170" ht="30">
      <c r="A170" s="54"/>
    </row>
    <row r="171" ht="15">
      <c r="A171" s="50"/>
    </row>
    <row r="172" ht="15">
      <c r="A172" s="50"/>
    </row>
    <row r="173" ht="13.5" thickBot="1"/>
    <row r="174" ht="15.75" thickTop="1">
      <c r="A174" s="55"/>
    </row>
    <row r="175" ht="15">
      <c r="A175" s="56"/>
    </row>
    <row r="176" ht="15.75" thickBot="1">
      <c r="A176" s="57"/>
    </row>
    <row r="177" ht="15.75" thickTop="1">
      <c r="A177" s="56"/>
    </row>
    <row r="178" ht="15">
      <c r="A178" s="56"/>
    </row>
    <row r="179" ht="15">
      <c r="A179" s="56"/>
    </row>
    <row r="180" ht="15">
      <c r="A180" s="56"/>
    </row>
    <row r="181" ht="15">
      <c r="A181" s="56"/>
    </row>
    <row r="182" ht="15">
      <c r="A182" s="56"/>
    </row>
    <row r="183" ht="15">
      <c r="A183" s="56"/>
    </row>
    <row r="184" ht="15">
      <c r="A184" s="56"/>
    </row>
    <row r="185" ht="15">
      <c r="A185" s="56"/>
    </row>
    <row r="186" ht="15">
      <c r="A186" s="56"/>
    </row>
    <row r="187" ht="15">
      <c r="A187" s="56"/>
    </row>
    <row r="188" ht="15">
      <c r="A188" s="56"/>
    </row>
    <row r="189" ht="15">
      <c r="A189" s="56"/>
    </row>
    <row r="190" ht="15">
      <c r="A190" s="56"/>
    </row>
    <row r="191" ht="15">
      <c r="A191" s="56"/>
    </row>
    <row r="192" ht="15">
      <c r="A192" s="56"/>
    </row>
    <row r="193" ht="15.75" thickBot="1">
      <c r="A193" s="58"/>
    </row>
    <row r="194" ht="13.5" thickTop="1"/>
  </sheetData>
  <mergeCells count="24">
    <mergeCell ref="K8:K10"/>
    <mergeCell ref="R8:S9"/>
    <mergeCell ref="A40:F42"/>
    <mergeCell ref="A43:J43"/>
    <mergeCell ref="L8:Q9"/>
    <mergeCell ref="B18:E18"/>
    <mergeCell ref="B14:E14"/>
    <mergeCell ref="B15:E15"/>
    <mergeCell ref="B13:E13"/>
    <mergeCell ref="I8:I10"/>
    <mergeCell ref="J8:J10"/>
    <mergeCell ref="G8:G10"/>
    <mergeCell ref="A8:E10"/>
    <mergeCell ref="F8:F10"/>
    <mergeCell ref="H8:H10"/>
    <mergeCell ref="B24:E24"/>
    <mergeCell ref="B27:E27"/>
    <mergeCell ref="B16:E16"/>
    <mergeCell ref="B21:E21"/>
    <mergeCell ref="R6:S6"/>
    <mergeCell ref="A1:S1"/>
    <mergeCell ref="B3:S3"/>
    <mergeCell ref="A4:S4"/>
    <mergeCell ref="A5:S5"/>
  </mergeCells>
  <printOptions/>
  <pageMargins left="0.45" right="0.14" top="0.15748031496062992" bottom="0.18" header="0" footer="0"/>
  <pageSetup fitToHeight="1" fitToWidth="1" horizontalDpi="240" verticalDpi="24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0"/>
  <sheetViews>
    <sheetView showGridLines="0" showOutlineSymbols="0" zoomScale="75" zoomScaleNormal="75" workbookViewId="0" topLeftCell="A1">
      <selection activeCell="J52" sqref="J52"/>
    </sheetView>
  </sheetViews>
  <sheetFormatPr defaultColWidth="11.421875" defaultRowHeight="12.75"/>
  <cols>
    <col min="1" max="1" width="5.57421875" style="14" customWidth="1"/>
    <col min="2" max="2" width="4.00390625" style="14" customWidth="1"/>
    <col min="3" max="3" width="3.421875" style="14" customWidth="1"/>
    <col min="4" max="4" width="38.8515625" style="14" customWidth="1"/>
    <col min="5" max="5" width="14.8515625" style="59" bestFit="1" customWidth="1"/>
    <col min="6" max="6" width="16.57421875" style="59" bestFit="1" customWidth="1"/>
    <col min="7" max="7" width="15.421875" style="59" customWidth="1"/>
    <col min="8" max="8" width="17.421875" style="59" customWidth="1"/>
    <col min="9" max="9" width="17.00390625" style="59" customWidth="1"/>
    <col min="10" max="10" width="16.57421875" style="59" bestFit="1" customWidth="1"/>
    <col min="11" max="11" width="16.8515625" style="59" customWidth="1"/>
    <col min="12" max="12" width="17.57421875" style="59" customWidth="1"/>
    <col min="13" max="13" width="3.28125" style="14" customWidth="1"/>
    <col min="14" max="14" width="4.8515625" style="14" customWidth="1"/>
    <col min="15" max="16384" width="11.421875" style="14" customWidth="1"/>
  </cols>
  <sheetData>
    <row r="1" spans="1:14" ht="23.25">
      <c r="A1" s="66"/>
      <c r="B1" s="66"/>
      <c r="C1" s="587" t="s">
        <v>191</v>
      </c>
      <c r="D1" s="588"/>
      <c r="E1" s="588"/>
      <c r="F1" s="588"/>
      <c r="G1" s="588"/>
      <c r="H1" s="588"/>
      <c r="I1" s="588"/>
      <c r="J1" s="588"/>
      <c r="K1" s="588"/>
      <c r="L1" s="588"/>
      <c r="M1" s="66"/>
      <c r="N1" s="66"/>
    </row>
    <row r="2" spans="1:14" ht="5.25" customHeight="1">
      <c r="A2" s="66"/>
      <c r="B2" s="66"/>
      <c r="C2" s="221"/>
      <c r="D2" s="146"/>
      <c r="E2" s="146"/>
      <c r="F2" s="146"/>
      <c r="G2" s="146"/>
      <c r="H2" s="146"/>
      <c r="I2" s="146"/>
      <c r="J2" s="146"/>
      <c r="K2" s="146"/>
      <c r="L2" s="146"/>
      <c r="M2" s="66"/>
      <c r="N2" s="66"/>
    </row>
    <row r="3" spans="1:14" ht="23.25" customHeight="1">
      <c r="A3" s="66"/>
      <c r="B3" s="66"/>
      <c r="C3" s="592" t="s">
        <v>297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66"/>
    </row>
    <row r="4" spans="1:14" ht="15.75">
      <c r="A4" s="66"/>
      <c r="B4" s="66"/>
      <c r="C4" s="521" t="s">
        <v>290</v>
      </c>
      <c r="D4" s="521"/>
      <c r="E4" s="521"/>
      <c r="F4" s="521"/>
      <c r="G4" s="521"/>
      <c r="H4" s="521"/>
      <c r="I4" s="521"/>
      <c r="J4" s="521"/>
      <c r="K4" s="521"/>
      <c r="L4" s="521"/>
      <c r="M4" s="66"/>
      <c r="N4" s="66"/>
    </row>
    <row r="5" spans="1:14" ht="15.75">
      <c r="A5" s="66"/>
      <c r="B5" s="66"/>
      <c r="C5" s="521" t="s">
        <v>375</v>
      </c>
      <c r="D5" s="521"/>
      <c r="E5" s="521"/>
      <c r="F5" s="521"/>
      <c r="G5" s="521"/>
      <c r="H5" s="521"/>
      <c r="I5" s="521"/>
      <c r="J5" s="521"/>
      <c r="K5" s="521"/>
      <c r="L5" s="521"/>
      <c r="M5" s="66"/>
      <c r="N5" s="66"/>
    </row>
    <row r="6" spans="1:14" ht="19.5">
      <c r="A6" s="66"/>
      <c r="B6" s="66"/>
      <c r="C6" s="498"/>
      <c r="D6" s="498"/>
      <c r="E6" s="498"/>
      <c r="F6" s="498"/>
      <c r="G6" s="498"/>
      <c r="H6" s="498"/>
      <c r="I6" s="498"/>
      <c r="J6" s="498"/>
      <c r="K6" s="498"/>
      <c r="L6" s="295" t="s">
        <v>36</v>
      </c>
      <c r="M6" s="66"/>
      <c r="N6" s="66"/>
    </row>
    <row r="7" spans="1:14" ht="8.25" customHeight="1" thickBot="1">
      <c r="A7" s="66"/>
      <c r="B7" s="66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66"/>
      <c r="N7" s="66"/>
    </row>
    <row r="8" spans="1:14" ht="24.75" customHeight="1" thickBot="1" thickTop="1">
      <c r="A8" s="66"/>
      <c r="B8" s="66"/>
      <c r="C8" s="608" t="s">
        <v>37</v>
      </c>
      <c r="D8" s="570"/>
      <c r="E8" s="602" t="s">
        <v>26</v>
      </c>
      <c r="F8" s="603"/>
      <c r="G8" s="604"/>
      <c r="H8" s="590" t="s">
        <v>291</v>
      </c>
      <c r="I8" s="605" t="s">
        <v>26</v>
      </c>
      <c r="J8" s="606"/>
      <c r="K8" s="607"/>
      <c r="L8" s="590" t="s">
        <v>292</v>
      </c>
      <c r="M8" s="66"/>
      <c r="N8" s="66"/>
    </row>
    <row r="9" spans="1:14" ht="16.5" customHeight="1" thickBot="1">
      <c r="A9" s="66"/>
      <c r="B9" s="66"/>
      <c r="C9" s="609"/>
      <c r="D9" s="610"/>
      <c r="E9" s="410" t="s">
        <v>38</v>
      </c>
      <c r="F9" s="410" t="s">
        <v>27</v>
      </c>
      <c r="G9" s="109" t="s">
        <v>90</v>
      </c>
      <c r="H9" s="591"/>
      <c r="I9" s="89" t="s">
        <v>38</v>
      </c>
      <c r="J9" s="109" t="s">
        <v>27</v>
      </c>
      <c r="K9" s="408" t="s">
        <v>90</v>
      </c>
      <c r="L9" s="591"/>
      <c r="M9" s="66"/>
      <c r="N9" s="66"/>
    </row>
    <row r="10" spans="1:14" ht="16.5" thickTop="1">
      <c r="A10" s="66"/>
      <c r="B10" s="66"/>
      <c r="C10" s="407" t="s">
        <v>427</v>
      </c>
      <c r="D10" s="72"/>
      <c r="E10" s="63"/>
      <c r="F10" s="63"/>
      <c r="G10" s="409"/>
      <c r="H10" s="63"/>
      <c r="I10" s="409"/>
      <c r="J10" s="409"/>
      <c r="K10" s="409"/>
      <c r="L10" s="63"/>
      <c r="M10" s="66"/>
      <c r="N10" s="66"/>
    </row>
    <row r="11" spans="1:14" ht="15.75">
      <c r="A11" s="66"/>
      <c r="B11" s="66"/>
      <c r="C11" s="71"/>
      <c r="D11" s="72" t="s">
        <v>134</v>
      </c>
      <c r="E11" s="63">
        <v>310675.75</v>
      </c>
      <c r="F11" s="63"/>
      <c r="G11" s="63"/>
      <c r="H11" s="63">
        <f>SUM(E11:G11)</f>
        <v>310675.75</v>
      </c>
      <c r="I11" s="63">
        <v>206039.37</v>
      </c>
      <c r="J11" s="63"/>
      <c r="K11" s="63"/>
      <c r="L11" s="63">
        <f>SUM(I11:K11)</f>
        <v>206039.37</v>
      </c>
      <c r="M11" s="66"/>
      <c r="N11" s="66"/>
    </row>
    <row r="12" spans="1:14" ht="15.75">
      <c r="A12" s="66"/>
      <c r="B12" s="66"/>
      <c r="C12" s="71"/>
      <c r="D12" s="72" t="s">
        <v>91</v>
      </c>
      <c r="E12" s="63">
        <v>11900</v>
      </c>
      <c r="F12" s="63"/>
      <c r="G12" s="63"/>
      <c r="H12" s="63">
        <f aca="true" t="shared" si="0" ref="H12:H47">SUM(E12:G12)</f>
        <v>11900</v>
      </c>
      <c r="I12" s="63">
        <v>10668.63</v>
      </c>
      <c r="J12" s="63"/>
      <c r="K12" s="63"/>
      <c r="L12" s="63">
        <f aca="true" t="shared" si="1" ref="L12:L47">SUM(I12:K12)</f>
        <v>10668.63</v>
      </c>
      <c r="M12" s="66"/>
      <c r="N12" s="66"/>
    </row>
    <row r="13" spans="1:14" ht="15.75">
      <c r="A13" s="66"/>
      <c r="B13" s="66"/>
      <c r="C13" s="71"/>
      <c r="D13" s="72" t="s">
        <v>92</v>
      </c>
      <c r="E13" s="63">
        <v>6491.02</v>
      </c>
      <c r="F13" s="63"/>
      <c r="G13" s="63"/>
      <c r="H13" s="63">
        <f t="shared" si="0"/>
        <v>6491.02</v>
      </c>
      <c r="I13" s="63">
        <v>5932</v>
      </c>
      <c r="J13" s="63"/>
      <c r="K13" s="63"/>
      <c r="L13" s="63">
        <f t="shared" si="1"/>
        <v>5932</v>
      </c>
      <c r="M13" s="66"/>
      <c r="N13" s="66"/>
    </row>
    <row r="14" spans="1:14" ht="15.75">
      <c r="A14" s="66"/>
      <c r="B14" s="66"/>
      <c r="C14" s="71"/>
      <c r="D14" s="72" t="s">
        <v>93</v>
      </c>
      <c r="E14" s="63">
        <v>5750.5</v>
      </c>
      <c r="F14" s="63"/>
      <c r="G14" s="63"/>
      <c r="H14" s="63">
        <f t="shared" si="0"/>
        <v>5750.5</v>
      </c>
      <c r="I14" s="63">
        <v>5054.57</v>
      </c>
      <c r="J14" s="63"/>
      <c r="K14" s="63"/>
      <c r="L14" s="63">
        <f t="shared" si="1"/>
        <v>5054.57</v>
      </c>
      <c r="M14" s="66"/>
      <c r="N14" s="66"/>
    </row>
    <row r="15" spans="1:14" ht="15.75">
      <c r="A15" s="66"/>
      <c r="B15" s="66"/>
      <c r="C15" s="71"/>
      <c r="D15" s="72" t="s">
        <v>94</v>
      </c>
      <c r="E15" s="63">
        <v>9698.25</v>
      </c>
      <c r="F15" s="63"/>
      <c r="G15" s="63"/>
      <c r="H15" s="63">
        <f t="shared" si="0"/>
        <v>9698.25</v>
      </c>
      <c r="I15" s="63">
        <v>7541.39</v>
      </c>
      <c r="J15" s="63"/>
      <c r="K15" s="63"/>
      <c r="L15" s="63">
        <f t="shared" si="1"/>
        <v>7541.39</v>
      </c>
      <c r="M15" s="66"/>
      <c r="N15" s="66"/>
    </row>
    <row r="16" spans="1:14" ht="15.75">
      <c r="A16" s="66"/>
      <c r="B16" s="66"/>
      <c r="C16" s="71" t="s">
        <v>95</v>
      </c>
      <c r="D16" s="72"/>
      <c r="E16" s="63">
        <v>7482.5</v>
      </c>
      <c r="F16" s="63"/>
      <c r="G16" s="63"/>
      <c r="H16" s="63">
        <f t="shared" si="0"/>
        <v>7482.5</v>
      </c>
      <c r="I16" s="63">
        <v>5442.5</v>
      </c>
      <c r="J16" s="63"/>
      <c r="K16" s="63"/>
      <c r="L16" s="63">
        <f t="shared" si="1"/>
        <v>5442.5</v>
      </c>
      <c r="M16" s="66"/>
      <c r="N16" s="66"/>
    </row>
    <row r="17" spans="1:14" ht="15.75">
      <c r="A17" s="66"/>
      <c r="B17" s="66"/>
      <c r="C17" s="71" t="s">
        <v>96</v>
      </c>
      <c r="D17" s="72"/>
      <c r="E17" s="63">
        <v>4842.5</v>
      </c>
      <c r="F17" s="63"/>
      <c r="G17" s="63"/>
      <c r="H17" s="63">
        <f t="shared" si="0"/>
        <v>4842.5</v>
      </c>
      <c r="I17" s="63">
        <v>3436</v>
      </c>
      <c r="J17" s="63"/>
      <c r="K17" s="63"/>
      <c r="L17" s="63">
        <f t="shared" si="1"/>
        <v>3436</v>
      </c>
      <c r="M17" s="66"/>
      <c r="N17" s="66"/>
    </row>
    <row r="18" spans="1:14" ht="16.5" thickBot="1">
      <c r="A18" s="66"/>
      <c r="B18" s="66"/>
      <c r="C18" s="71" t="s">
        <v>301</v>
      </c>
      <c r="D18" s="72"/>
      <c r="E18" s="63">
        <v>195</v>
      </c>
      <c r="F18" s="63"/>
      <c r="G18" s="63"/>
      <c r="H18" s="63">
        <f t="shared" si="0"/>
        <v>195</v>
      </c>
      <c r="I18" s="63"/>
      <c r="J18" s="63"/>
      <c r="K18" s="63"/>
      <c r="L18" s="63"/>
      <c r="M18" s="66"/>
      <c r="N18" s="66"/>
    </row>
    <row r="19" spans="1:16" ht="17.25" thickBot="1" thickTop="1">
      <c r="A19" s="66"/>
      <c r="B19" s="66"/>
      <c r="C19" s="371" t="s">
        <v>425</v>
      </c>
      <c r="D19" s="372"/>
      <c r="E19" s="219">
        <f>SUM(E11:E18)</f>
        <v>357035.52</v>
      </c>
      <c r="F19" s="373"/>
      <c r="G19" s="373"/>
      <c r="H19" s="219">
        <f>SUM(H11:H18)</f>
        <v>357035.52</v>
      </c>
      <c r="I19" s="219">
        <f>SUM(I11:I18)</f>
        <v>244114.46000000002</v>
      </c>
      <c r="J19" s="373"/>
      <c r="K19" s="373"/>
      <c r="L19" s="219">
        <f>SUM(L11:L18)</f>
        <v>244114.46000000002</v>
      </c>
      <c r="M19" s="66"/>
      <c r="P19" s="66"/>
    </row>
    <row r="20" spans="1:15" ht="16.5" thickTop="1">
      <c r="A20" s="66"/>
      <c r="B20" s="66"/>
      <c r="C20" s="407" t="s">
        <v>97</v>
      </c>
      <c r="D20" s="72"/>
      <c r="E20" s="84"/>
      <c r="F20" s="63"/>
      <c r="G20" s="63"/>
      <c r="H20" s="84"/>
      <c r="I20" s="84"/>
      <c r="J20" s="63"/>
      <c r="K20" s="63"/>
      <c r="L20" s="84"/>
      <c r="M20" s="66"/>
      <c r="N20" s="66"/>
      <c r="O20" s="66"/>
    </row>
    <row r="21" spans="1:14" ht="15.75">
      <c r="A21" s="66"/>
      <c r="B21" s="66"/>
      <c r="C21" s="71"/>
      <c r="D21" s="72" t="s">
        <v>134</v>
      </c>
      <c r="E21" s="63">
        <v>649639.89</v>
      </c>
      <c r="F21" s="63"/>
      <c r="G21" s="63"/>
      <c r="H21" s="63">
        <f t="shared" si="0"/>
        <v>649639.89</v>
      </c>
      <c r="I21" s="63">
        <v>571110.05</v>
      </c>
      <c r="J21" s="63"/>
      <c r="K21" s="63"/>
      <c r="L21" s="63">
        <f t="shared" si="1"/>
        <v>571110.05</v>
      </c>
      <c r="M21" s="66"/>
      <c r="N21" s="66"/>
    </row>
    <row r="22" spans="1:14" ht="15.75">
      <c r="A22" s="66"/>
      <c r="B22" s="66"/>
      <c r="C22" s="71"/>
      <c r="D22" s="72" t="s">
        <v>91</v>
      </c>
      <c r="E22" s="63">
        <v>41490.68</v>
      </c>
      <c r="F22" s="63"/>
      <c r="G22" s="63"/>
      <c r="H22" s="63">
        <f t="shared" si="0"/>
        <v>41490.68</v>
      </c>
      <c r="I22" s="63">
        <v>30208.04</v>
      </c>
      <c r="J22" s="63"/>
      <c r="K22" s="63"/>
      <c r="L22" s="63">
        <f t="shared" si="1"/>
        <v>30208.04</v>
      </c>
      <c r="M22" s="66"/>
      <c r="N22" s="66"/>
    </row>
    <row r="23" spans="1:14" ht="15.75">
      <c r="A23" s="66"/>
      <c r="B23" s="66"/>
      <c r="C23" s="71"/>
      <c r="D23" s="72" t="s">
        <v>92</v>
      </c>
      <c r="E23" s="63">
        <v>31519.42</v>
      </c>
      <c r="F23" s="63"/>
      <c r="G23" s="63"/>
      <c r="H23" s="63">
        <f t="shared" si="0"/>
        <v>31519.42</v>
      </c>
      <c r="I23" s="63">
        <v>30538.1</v>
      </c>
      <c r="J23" s="63"/>
      <c r="K23" s="63"/>
      <c r="L23" s="63">
        <f t="shared" si="1"/>
        <v>30538.1</v>
      </c>
      <c r="M23" s="66"/>
      <c r="N23" s="66"/>
    </row>
    <row r="24" spans="1:14" ht="15.75">
      <c r="A24" s="66"/>
      <c r="B24" s="66"/>
      <c r="C24" s="71"/>
      <c r="D24" s="72" t="s">
        <v>93</v>
      </c>
      <c r="E24" s="63">
        <v>10042.99</v>
      </c>
      <c r="F24" s="63"/>
      <c r="G24" s="63"/>
      <c r="H24" s="63">
        <f t="shared" si="0"/>
        <v>10042.99</v>
      </c>
      <c r="I24" s="63">
        <v>12534.1</v>
      </c>
      <c r="J24" s="63"/>
      <c r="K24" s="63"/>
      <c r="L24" s="63">
        <f t="shared" si="1"/>
        <v>12534.1</v>
      </c>
      <c r="M24" s="66"/>
      <c r="N24" s="66"/>
    </row>
    <row r="25" spans="1:14" ht="15.75">
      <c r="A25" s="66"/>
      <c r="B25" s="66"/>
      <c r="C25" s="71"/>
      <c r="D25" s="72" t="s">
        <v>94</v>
      </c>
      <c r="E25" s="63">
        <v>24038.15</v>
      </c>
      <c r="F25" s="63"/>
      <c r="G25" s="63"/>
      <c r="H25" s="63">
        <f t="shared" si="0"/>
        <v>24038.15</v>
      </c>
      <c r="I25" s="63">
        <v>18234.52</v>
      </c>
      <c r="J25" s="63"/>
      <c r="K25" s="63"/>
      <c r="L25" s="63">
        <f t="shared" si="1"/>
        <v>18234.52</v>
      </c>
      <c r="M25" s="66"/>
      <c r="N25" s="66"/>
    </row>
    <row r="26" spans="1:14" ht="16.5" thickBot="1">
      <c r="A26" s="66"/>
      <c r="B26" s="66"/>
      <c r="C26" s="71" t="s">
        <v>98</v>
      </c>
      <c r="D26" s="72"/>
      <c r="E26" s="63">
        <v>0</v>
      </c>
      <c r="F26" s="63"/>
      <c r="G26" s="63"/>
      <c r="H26" s="63">
        <f t="shared" si="0"/>
        <v>0</v>
      </c>
      <c r="I26" s="63">
        <v>12904.92</v>
      </c>
      <c r="J26" s="63"/>
      <c r="K26" s="63"/>
      <c r="L26" s="63">
        <f t="shared" si="1"/>
        <v>12904.92</v>
      </c>
      <c r="M26" s="66"/>
      <c r="N26" s="66"/>
    </row>
    <row r="27" spans="1:14" ht="17.25" thickBot="1" thickTop="1">
      <c r="A27" s="66"/>
      <c r="B27" s="66"/>
      <c r="C27" s="371" t="s">
        <v>426</v>
      </c>
      <c r="D27" s="372"/>
      <c r="E27" s="219">
        <f>SUM(E21:E26)</f>
        <v>756731.1300000001</v>
      </c>
      <c r="F27" s="219"/>
      <c r="G27" s="219"/>
      <c r="H27" s="219">
        <f>SUM(H21:H26)</f>
        <v>756731.1300000001</v>
      </c>
      <c r="I27" s="219">
        <f>SUM(I21:I26)</f>
        <v>675529.7300000001</v>
      </c>
      <c r="J27" s="219"/>
      <c r="K27" s="373"/>
      <c r="L27" s="219">
        <f t="shared" si="1"/>
        <v>675529.7300000001</v>
      </c>
      <c r="M27" s="66"/>
      <c r="N27" s="66"/>
    </row>
    <row r="28" spans="1:14" ht="16.5" thickTop="1">
      <c r="A28" s="66"/>
      <c r="B28" s="66"/>
      <c r="C28" s="71" t="s">
        <v>99</v>
      </c>
      <c r="D28" s="72"/>
      <c r="E28" s="63"/>
      <c r="F28" s="65">
        <v>141218.67</v>
      </c>
      <c r="G28" s="84"/>
      <c r="H28" s="65">
        <v>141218.67</v>
      </c>
      <c r="I28" s="63"/>
      <c r="J28" s="65">
        <v>128948.4</v>
      </c>
      <c r="K28" s="63"/>
      <c r="L28" s="65">
        <v>128948.4</v>
      </c>
      <c r="M28" s="66"/>
      <c r="N28" s="66"/>
    </row>
    <row r="29" spans="1:14" ht="15.75">
      <c r="A29" s="66"/>
      <c r="B29" s="66"/>
      <c r="C29" s="71" t="s">
        <v>328</v>
      </c>
      <c r="D29" s="72"/>
      <c r="E29" s="63"/>
      <c r="F29" s="63"/>
      <c r="G29" s="63">
        <v>315000</v>
      </c>
      <c r="H29" s="63">
        <f t="shared" si="0"/>
        <v>315000</v>
      </c>
      <c r="I29" s="63"/>
      <c r="J29" s="63"/>
      <c r="K29" s="63">
        <v>300000</v>
      </c>
      <c r="L29" s="63">
        <f t="shared" si="1"/>
        <v>300000</v>
      </c>
      <c r="M29" s="66"/>
      <c r="N29" s="66"/>
    </row>
    <row r="30" spans="1:14" ht="15.75">
      <c r="A30" s="66"/>
      <c r="B30" s="66"/>
      <c r="C30" s="71" t="s">
        <v>322</v>
      </c>
      <c r="D30" s="72"/>
      <c r="E30" s="63"/>
      <c r="F30" s="63"/>
      <c r="G30" s="63">
        <v>18580</v>
      </c>
      <c r="H30" s="63">
        <f t="shared" si="0"/>
        <v>18580</v>
      </c>
      <c r="I30" s="63"/>
      <c r="J30" s="63"/>
      <c r="K30" s="63">
        <v>27090</v>
      </c>
      <c r="L30" s="63">
        <f t="shared" si="1"/>
        <v>27090</v>
      </c>
      <c r="M30" s="66"/>
      <c r="N30" s="66"/>
    </row>
    <row r="31" spans="1:14" ht="15.75">
      <c r="A31" s="66"/>
      <c r="B31" s="66"/>
      <c r="C31" s="71" t="s">
        <v>101</v>
      </c>
      <c r="D31" s="72"/>
      <c r="E31" s="63"/>
      <c r="F31" s="63"/>
      <c r="G31" s="63">
        <f>53315+9000</f>
        <v>62315</v>
      </c>
      <c r="H31" s="63">
        <f t="shared" si="0"/>
        <v>62315</v>
      </c>
      <c r="I31" s="63"/>
      <c r="J31" s="63"/>
      <c r="K31" s="63">
        <v>64199.68</v>
      </c>
      <c r="L31" s="63">
        <f t="shared" si="1"/>
        <v>64199.68</v>
      </c>
      <c r="M31" s="66"/>
      <c r="N31" s="66"/>
    </row>
    <row r="32" spans="1:14" ht="15.75">
      <c r="A32" s="66"/>
      <c r="B32" s="66"/>
      <c r="C32" s="71" t="s">
        <v>102</v>
      </c>
      <c r="D32" s="72"/>
      <c r="E32" s="63"/>
      <c r="F32" s="63"/>
      <c r="G32" s="63">
        <v>21925</v>
      </c>
      <c r="H32" s="63">
        <f t="shared" si="0"/>
        <v>21925</v>
      </c>
      <c r="I32" s="63"/>
      <c r="J32" s="63"/>
      <c r="K32" s="63">
        <v>20617</v>
      </c>
      <c r="L32" s="63">
        <f t="shared" si="1"/>
        <v>20617</v>
      </c>
      <c r="M32" s="66"/>
      <c r="N32" s="66"/>
    </row>
    <row r="33" spans="1:14" ht="15.75">
      <c r="A33" s="66"/>
      <c r="B33" s="66"/>
      <c r="C33" s="71" t="s">
        <v>103</v>
      </c>
      <c r="D33" s="72"/>
      <c r="E33" s="63"/>
      <c r="F33" s="63"/>
      <c r="G33" s="63">
        <v>13790</v>
      </c>
      <c r="H33" s="63">
        <f t="shared" si="0"/>
        <v>13790</v>
      </c>
      <c r="I33" s="63"/>
      <c r="J33" s="63"/>
      <c r="K33" s="63">
        <v>11210</v>
      </c>
      <c r="L33" s="63">
        <f t="shared" si="1"/>
        <v>11210</v>
      </c>
      <c r="M33" s="66"/>
      <c r="N33" s="66"/>
    </row>
    <row r="34" spans="1:14" ht="15.75">
      <c r="A34" s="66"/>
      <c r="B34" s="66"/>
      <c r="C34" s="71" t="s">
        <v>51</v>
      </c>
      <c r="D34" s="72"/>
      <c r="E34" s="63"/>
      <c r="F34" s="63"/>
      <c r="G34" s="63">
        <v>1021.8</v>
      </c>
      <c r="H34" s="63">
        <f t="shared" si="0"/>
        <v>1021.8</v>
      </c>
      <c r="I34" s="63"/>
      <c r="J34" s="63"/>
      <c r="K34" s="63">
        <v>1825.3</v>
      </c>
      <c r="L34" s="63">
        <f t="shared" si="1"/>
        <v>1825.3</v>
      </c>
      <c r="M34" s="66"/>
      <c r="N34" s="66"/>
    </row>
    <row r="35" spans="1:14" ht="15.75">
      <c r="A35" s="66"/>
      <c r="B35" s="66"/>
      <c r="C35" s="71" t="s">
        <v>104</v>
      </c>
      <c r="D35" s="72"/>
      <c r="E35" s="63"/>
      <c r="F35" s="63"/>
      <c r="G35" s="63">
        <v>2083</v>
      </c>
      <c r="H35" s="63">
        <f t="shared" si="0"/>
        <v>2083</v>
      </c>
      <c r="I35" s="63"/>
      <c r="J35" s="63"/>
      <c r="K35" s="63">
        <v>1181.4</v>
      </c>
      <c r="L35" s="63">
        <f t="shared" si="1"/>
        <v>1181.4</v>
      </c>
      <c r="M35" s="66"/>
      <c r="N35" s="66"/>
    </row>
    <row r="36" spans="1:14" ht="15.75">
      <c r="A36" s="66"/>
      <c r="B36" s="66"/>
      <c r="C36" s="71" t="s">
        <v>105</v>
      </c>
      <c r="D36" s="72"/>
      <c r="E36" s="63"/>
      <c r="F36" s="63"/>
      <c r="G36" s="63">
        <v>0</v>
      </c>
      <c r="H36" s="63">
        <f t="shared" si="0"/>
        <v>0</v>
      </c>
      <c r="I36" s="63"/>
      <c r="J36" s="63"/>
      <c r="K36" s="63">
        <v>10</v>
      </c>
      <c r="L36" s="63">
        <f t="shared" si="1"/>
        <v>10</v>
      </c>
      <c r="M36" s="66"/>
      <c r="N36" s="66"/>
    </row>
    <row r="37" spans="1:14" ht="15.75">
      <c r="A37" s="66"/>
      <c r="B37" s="66"/>
      <c r="C37" s="71" t="s">
        <v>106</v>
      </c>
      <c r="D37" s="72"/>
      <c r="E37" s="63"/>
      <c r="F37" s="63"/>
      <c r="G37" s="63">
        <v>2315</v>
      </c>
      <c r="H37" s="63">
        <f t="shared" si="0"/>
        <v>2315</v>
      </c>
      <c r="I37" s="63"/>
      <c r="J37" s="63"/>
      <c r="K37" s="63">
        <v>2185.5</v>
      </c>
      <c r="L37" s="63">
        <f t="shared" si="1"/>
        <v>2185.5</v>
      </c>
      <c r="M37" s="66"/>
      <c r="N37" s="66"/>
    </row>
    <row r="38" spans="1:14" ht="15.75">
      <c r="A38" s="66"/>
      <c r="B38" s="66"/>
      <c r="C38" s="71" t="s">
        <v>107</v>
      </c>
      <c r="D38" s="72"/>
      <c r="E38" s="63"/>
      <c r="F38" s="63"/>
      <c r="G38" s="63">
        <v>164.1</v>
      </c>
      <c r="H38" s="63">
        <f t="shared" si="0"/>
        <v>164.1</v>
      </c>
      <c r="I38" s="63"/>
      <c r="J38" s="63"/>
      <c r="K38" s="63">
        <v>170</v>
      </c>
      <c r="L38" s="63">
        <f t="shared" si="1"/>
        <v>170</v>
      </c>
      <c r="M38" s="66"/>
      <c r="N38" s="66"/>
    </row>
    <row r="39" spans="1:14" ht="15.75">
      <c r="A39" s="66"/>
      <c r="B39" s="66"/>
      <c r="C39" s="71" t="s">
        <v>165</v>
      </c>
      <c r="D39" s="72"/>
      <c r="E39" s="63"/>
      <c r="F39" s="63"/>
      <c r="G39" s="63">
        <v>48.27</v>
      </c>
      <c r="H39" s="63">
        <f t="shared" si="0"/>
        <v>48.27</v>
      </c>
      <c r="I39" s="63"/>
      <c r="J39" s="63"/>
      <c r="K39" s="63">
        <v>1005.96</v>
      </c>
      <c r="L39" s="63">
        <f t="shared" si="1"/>
        <v>1005.96</v>
      </c>
      <c r="M39" s="66"/>
      <c r="N39" s="66"/>
    </row>
    <row r="40" spans="1:14" ht="15.75">
      <c r="A40" s="66"/>
      <c r="B40" s="66"/>
      <c r="C40" s="71" t="s">
        <v>429</v>
      </c>
      <c r="D40" s="71"/>
      <c r="E40" s="63"/>
      <c r="F40" s="63"/>
      <c r="G40" s="63">
        <f>46722.84+8400</f>
        <v>55122.84</v>
      </c>
      <c r="H40" s="63">
        <f t="shared" si="0"/>
        <v>55122.84</v>
      </c>
      <c r="I40" s="63"/>
      <c r="J40" s="63"/>
      <c r="K40" s="63">
        <v>50081.18</v>
      </c>
      <c r="L40" s="63">
        <f t="shared" si="1"/>
        <v>50081.18</v>
      </c>
      <c r="M40" s="66"/>
      <c r="N40" s="66"/>
    </row>
    <row r="41" spans="1:14" ht="15.75">
      <c r="A41" s="66"/>
      <c r="B41" s="66"/>
      <c r="C41" s="71" t="s">
        <v>108</v>
      </c>
      <c r="D41" s="71"/>
      <c r="E41" s="63"/>
      <c r="F41" s="63"/>
      <c r="G41" s="63">
        <v>609.19</v>
      </c>
      <c r="H41" s="63">
        <f t="shared" si="0"/>
        <v>609.19</v>
      </c>
      <c r="I41" s="63"/>
      <c r="J41" s="63"/>
      <c r="K41" s="63">
        <v>1245.45</v>
      </c>
      <c r="L41" s="63">
        <f t="shared" si="1"/>
        <v>1245.45</v>
      </c>
      <c r="M41" s="66"/>
      <c r="N41" s="66"/>
    </row>
    <row r="42" spans="1:14" ht="15.75">
      <c r="A42" s="66"/>
      <c r="B42" s="66"/>
      <c r="C42" s="71" t="s">
        <v>109</v>
      </c>
      <c r="D42" s="71"/>
      <c r="E42" s="63"/>
      <c r="F42" s="63"/>
      <c r="G42" s="63">
        <v>2230.27</v>
      </c>
      <c r="H42" s="63">
        <f t="shared" si="0"/>
        <v>2230.27</v>
      </c>
      <c r="I42" s="63"/>
      <c r="J42" s="63"/>
      <c r="K42" s="63">
        <v>0</v>
      </c>
      <c r="L42" s="63">
        <f t="shared" si="1"/>
        <v>0</v>
      </c>
      <c r="M42" s="66"/>
      <c r="N42" s="66"/>
    </row>
    <row r="43" spans="1:14" ht="15.75">
      <c r="A43" s="66"/>
      <c r="B43" s="66"/>
      <c r="C43" s="71" t="s">
        <v>110</v>
      </c>
      <c r="D43" s="71"/>
      <c r="E43" s="63"/>
      <c r="F43" s="63"/>
      <c r="G43" s="63">
        <v>7108.45</v>
      </c>
      <c r="H43" s="63">
        <f t="shared" si="0"/>
        <v>7108.45</v>
      </c>
      <c r="I43" s="63"/>
      <c r="J43" s="63"/>
      <c r="K43" s="63">
        <v>0</v>
      </c>
      <c r="L43" s="63">
        <f t="shared" si="1"/>
        <v>0</v>
      </c>
      <c r="M43" s="66"/>
      <c r="N43" s="66"/>
    </row>
    <row r="44" spans="1:14" ht="15.75">
      <c r="A44" s="66"/>
      <c r="B44" s="66"/>
      <c r="C44" s="71" t="s">
        <v>111</v>
      </c>
      <c r="D44" s="71"/>
      <c r="E44" s="63"/>
      <c r="F44" s="63"/>
      <c r="G44" s="63">
        <v>11080</v>
      </c>
      <c r="H44" s="63">
        <f t="shared" si="0"/>
        <v>11080</v>
      </c>
      <c r="I44" s="63"/>
      <c r="J44" s="63"/>
      <c r="K44" s="63">
        <v>2400</v>
      </c>
      <c r="L44" s="63">
        <f t="shared" si="1"/>
        <v>2400</v>
      </c>
      <c r="M44" s="66"/>
      <c r="N44" s="66"/>
    </row>
    <row r="45" spans="1:14" ht="15.75">
      <c r="A45" s="66"/>
      <c r="B45" s="66"/>
      <c r="C45" s="71" t="s">
        <v>325</v>
      </c>
      <c r="D45" s="72"/>
      <c r="E45" s="63"/>
      <c r="F45" s="63"/>
      <c r="G45" s="63">
        <v>2640</v>
      </c>
      <c r="H45" s="63">
        <f t="shared" si="0"/>
        <v>2640</v>
      </c>
      <c r="I45" s="63"/>
      <c r="J45" s="63"/>
      <c r="K45" s="63">
        <v>10610</v>
      </c>
      <c r="L45" s="63">
        <f t="shared" si="1"/>
        <v>10610</v>
      </c>
      <c r="M45" s="66"/>
      <c r="N45" s="66"/>
    </row>
    <row r="46" spans="1:14" ht="15.75">
      <c r="A46" s="66"/>
      <c r="B46" s="66"/>
      <c r="C46" s="71" t="s">
        <v>326</v>
      </c>
      <c r="D46" s="72"/>
      <c r="E46" s="63"/>
      <c r="F46" s="63"/>
      <c r="G46" s="63">
        <v>8884</v>
      </c>
      <c r="H46" s="63">
        <f t="shared" si="0"/>
        <v>8884</v>
      </c>
      <c r="I46" s="63"/>
      <c r="J46" s="63"/>
      <c r="K46" s="63">
        <v>79389</v>
      </c>
      <c r="L46" s="63">
        <f t="shared" si="1"/>
        <v>79389</v>
      </c>
      <c r="M46" s="66"/>
      <c r="N46" s="66"/>
    </row>
    <row r="47" spans="1:14" ht="16.5" thickBot="1">
      <c r="A47" s="66"/>
      <c r="B47" s="66"/>
      <c r="C47" s="419" t="s">
        <v>327</v>
      </c>
      <c r="D47" s="418"/>
      <c r="E47" s="75"/>
      <c r="F47" s="75"/>
      <c r="G47" s="75">
        <v>19661.17</v>
      </c>
      <c r="H47" s="75">
        <f t="shared" si="0"/>
        <v>19661.17</v>
      </c>
      <c r="I47" s="75"/>
      <c r="J47" s="63"/>
      <c r="K47" s="63">
        <v>636.5</v>
      </c>
      <c r="L47" s="63">
        <f t="shared" si="1"/>
        <v>636.5</v>
      </c>
      <c r="M47" s="66"/>
      <c r="N47" s="66"/>
    </row>
    <row r="48" spans="1:14" ht="17.25" thickBot="1" thickTop="1">
      <c r="A48" s="66"/>
      <c r="B48" s="66"/>
      <c r="C48" s="407" t="s">
        <v>428</v>
      </c>
      <c r="D48" s="72"/>
      <c r="E48" s="63"/>
      <c r="F48" s="84">
        <f>SUM(F28:F47)</f>
        <v>141218.67</v>
      </c>
      <c r="G48" s="84">
        <f>SUM(G29:G47)</f>
        <v>544578.0900000001</v>
      </c>
      <c r="H48" s="84">
        <f>SUM(H28:H47)</f>
        <v>685796.76</v>
      </c>
      <c r="I48" s="63"/>
      <c r="J48" s="420">
        <v>128948.4</v>
      </c>
      <c r="K48" s="420">
        <f>SUM(K29:K47)</f>
        <v>573856.97</v>
      </c>
      <c r="L48" s="420">
        <f>SUM(L28:L47)</f>
        <v>702805.3700000001</v>
      </c>
      <c r="M48" s="66"/>
      <c r="N48" s="66"/>
    </row>
    <row r="49" spans="1:14" ht="8.25" customHeight="1" thickTop="1">
      <c r="A49" s="66"/>
      <c r="B49" s="66"/>
      <c r="C49" s="593" t="s">
        <v>22</v>
      </c>
      <c r="D49" s="594"/>
      <c r="E49" s="599">
        <f>E48+E27+E19</f>
        <v>1113766.6500000001</v>
      </c>
      <c r="F49" s="599">
        <f aca="true" t="shared" si="2" ref="F49:L49">F48+F27+F19</f>
        <v>141218.67</v>
      </c>
      <c r="G49" s="599">
        <f t="shared" si="2"/>
        <v>544578.0900000001</v>
      </c>
      <c r="H49" s="599">
        <f t="shared" si="2"/>
        <v>1799563.4100000001</v>
      </c>
      <c r="I49" s="599">
        <f t="shared" si="2"/>
        <v>919644.1900000002</v>
      </c>
      <c r="J49" s="599">
        <f>SUM(J48)</f>
        <v>128948.4</v>
      </c>
      <c r="K49" s="599">
        <f t="shared" si="2"/>
        <v>573856.97</v>
      </c>
      <c r="L49" s="599">
        <f t="shared" si="2"/>
        <v>1622449.56</v>
      </c>
      <c r="M49" s="66"/>
      <c r="N49" s="66"/>
    </row>
    <row r="50" spans="1:14" ht="12.75">
      <c r="A50" s="66"/>
      <c r="B50" s="66"/>
      <c r="C50" s="595"/>
      <c r="D50" s="596"/>
      <c r="E50" s="600"/>
      <c r="F50" s="600"/>
      <c r="G50" s="600"/>
      <c r="H50" s="600"/>
      <c r="I50" s="600"/>
      <c r="J50" s="600"/>
      <c r="K50" s="600"/>
      <c r="L50" s="600"/>
      <c r="M50" s="66"/>
      <c r="N50" s="66"/>
    </row>
    <row r="51" spans="1:14" ht="5.25" customHeight="1" thickBot="1">
      <c r="A51" s="66"/>
      <c r="B51" s="66"/>
      <c r="C51" s="597"/>
      <c r="D51" s="598"/>
      <c r="E51" s="601"/>
      <c r="F51" s="601"/>
      <c r="G51" s="601"/>
      <c r="H51" s="601"/>
      <c r="I51" s="601"/>
      <c r="J51" s="601"/>
      <c r="K51" s="601"/>
      <c r="L51" s="601"/>
      <c r="M51" s="66"/>
      <c r="N51" s="66"/>
    </row>
    <row r="52" spans="1:14" ht="13.5" thickTop="1">
      <c r="A52" s="66"/>
      <c r="B52" s="66"/>
      <c r="C52" s="72"/>
      <c r="D52" s="67" t="s">
        <v>359</v>
      </c>
      <c r="E52" s="83"/>
      <c r="F52" s="83"/>
      <c r="G52" s="83"/>
      <c r="H52" s="110"/>
      <c r="I52" s="110"/>
      <c r="J52" s="83"/>
      <c r="K52" s="83"/>
      <c r="L52" s="83"/>
      <c r="M52" s="66"/>
      <c r="N52" s="66"/>
    </row>
    <row r="53" spans="1:14" ht="12.75">
      <c r="A53" s="66"/>
      <c r="B53" s="66"/>
      <c r="C53" s="66"/>
      <c r="D53" s="66"/>
      <c r="E53" s="83"/>
      <c r="F53" s="83"/>
      <c r="G53" s="83"/>
      <c r="H53" s="83"/>
      <c r="I53" s="83"/>
      <c r="J53" s="83"/>
      <c r="K53" s="83"/>
      <c r="L53" s="83"/>
      <c r="M53" s="66"/>
      <c r="N53" s="66"/>
    </row>
    <row r="54" ht="12.75">
      <c r="L54" s="83"/>
    </row>
    <row r="55" ht="12.75">
      <c r="L55" s="83"/>
    </row>
    <row r="56" ht="12.75">
      <c r="L56" s="83"/>
    </row>
    <row r="57" ht="12.75">
      <c r="L57" s="83"/>
    </row>
    <row r="58" ht="12.75">
      <c r="L58" s="83"/>
    </row>
    <row r="59" ht="12.75">
      <c r="L59" s="83"/>
    </row>
    <row r="60" ht="12.75">
      <c r="L60" s="83"/>
    </row>
  </sheetData>
  <mergeCells count="20">
    <mergeCell ref="L49:L51"/>
    <mergeCell ref="F49:F51"/>
    <mergeCell ref="G49:G51"/>
    <mergeCell ref="H49:H51"/>
    <mergeCell ref="I49:I51"/>
    <mergeCell ref="C49:D51"/>
    <mergeCell ref="E49:E51"/>
    <mergeCell ref="E8:G8"/>
    <mergeCell ref="I8:K8"/>
    <mergeCell ref="C8:D9"/>
    <mergeCell ref="H8:H9"/>
    <mergeCell ref="J49:J51"/>
    <mergeCell ref="K49:K51"/>
    <mergeCell ref="C1:L1"/>
    <mergeCell ref="C7:L7"/>
    <mergeCell ref="C6:K6"/>
    <mergeCell ref="L8:L9"/>
    <mergeCell ref="C3:M3"/>
    <mergeCell ref="C4:L4"/>
    <mergeCell ref="C5:L5"/>
  </mergeCells>
  <printOptions horizontalCentered="1"/>
  <pageMargins left="0.4724409448818898" right="0.11811023622047245" top="0.11811023622047245" bottom="0.1968503937007874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4"/>
  <sheetViews>
    <sheetView showGridLines="0" zoomScale="75" zoomScaleNormal="75" workbookViewId="0" topLeftCell="A1">
      <selection activeCell="G92" sqref="G92"/>
    </sheetView>
  </sheetViews>
  <sheetFormatPr defaultColWidth="11.421875" defaultRowHeight="12.75"/>
  <cols>
    <col min="1" max="1" width="1.421875" style="0" customWidth="1"/>
    <col min="2" max="2" width="1.1484375" style="0" customWidth="1"/>
    <col min="3" max="3" width="46.140625" style="0" customWidth="1"/>
    <col min="4" max="4" width="17.8515625" style="8" customWidth="1"/>
    <col min="5" max="5" width="14.28125" style="8" customWidth="1"/>
    <col min="6" max="6" width="14.8515625" style="8" customWidth="1"/>
    <col min="7" max="8" width="16.7109375" style="8" customWidth="1"/>
    <col min="9" max="9" width="14.140625" style="8" customWidth="1"/>
    <col min="10" max="10" width="14.421875" style="8" customWidth="1"/>
    <col min="11" max="11" width="19.421875" style="8" customWidth="1"/>
    <col min="12" max="12" width="39.57421875" style="116" customWidth="1"/>
  </cols>
  <sheetData>
    <row r="1" spans="1:12" s="14" customFormat="1" ht="105.75" customHeight="1">
      <c r="A1" s="431"/>
      <c r="B1" s="551" t="s">
        <v>433</v>
      </c>
      <c r="C1" s="640"/>
      <c r="D1" s="640"/>
      <c r="E1" s="640"/>
      <c r="F1" s="640"/>
      <c r="G1" s="640"/>
      <c r="H1" s="640"/>
      <c r="I1" s="640"/>
      <c r="J1" s="640"/>
      <c r="K1" s="640"/>
      <c r="L1" s="113"/>
    </row>
    <row r="2" spans="1:12" s="14" customFormat="1" ht="6.75" customHeight="1">
      <c r="A2" s="431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113"/>
    </row>
    <row r="3" spans="1:12" s="14" customFormat="1" ht="31.5" customHeight="1">
      <c r="A3" s="431"/>
      <c r="B3" s="214"/>
      <c r="C3" s="641" t="s">
        <v>296</v>
      </c>
      <c r="D3" s="641"/>
      <c r="E3" s="641"/>
      <c r="F3" s="641"/>
      <c r="G3" s="641"/>
      <c r="H3" s="641"/>
      <c r="I3" s="641"/>
      <c r="J3" s="641"/>
      <c r="K3" s="641"/>
      <c r="L3"/>
    </row>
    <row r="4" spans="1:14" s="14" customFormat="1" ht="15.75">
      <c r="A4" s="431"/>
      <c r="B4" s="521" t="s">
        <v>290</v>
      </c>
      <c r="C4" s="521"/>
      <c r="D4" s="521"/>
      <c r="E4" s="521"/>
      <c r="F4" s="521"/>
      <c r="G4" s="521"/>
      <c r="H4" s="521"/>
      <c r="I4" s="521"/>
      <c r="J4" s="521"/>
      <c r="K4" s="521"/>
      <c r="L4"/>
      <c r="M4"/>
      <c r="N4"/>
    </row>
    <row r="5" spans="1:14" s="14" customFormat="1" ht="15.75">
      <c r="A5" s="431"/>
      <c r="B5" s="521" t="s">
        <v>207</v>
      </c>
      <c r="C5" s="521"/>
      <c r="D5" s="521"/>
      <c r="E5" s="521"/>
      <c r="F5" s="521"/>
      <c r="G5" s="521"/>
      <c r="H5" s="521"/>
      <c r="I5" s="521"/>
      <c r="J5" s="521"/>
      <c r="K5" s="521"/>
      <c r="L5"/>
      <c r="M5"/>
      <c r="N5"/>
    </row>
    <row r="6" spans="1:12" s="14" customFormat="1" ht="9" customHeight="1">
      <c r="A6" s="431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113"/>
    </row>
    <row r="7" spans="1:12" s="14" customFormat="1" ht="15.75">
      <c r="A7" s="431"/>
      <c r="B7" s="215"/>
      <c r="C7" s="432"/>
      <c r="D7" s="216"/>
      <c r="E7" s="216"/>
      <c r="F7" s="216"/>
      <c r="G7" s="436"/>
      <c r="H7" s="436"/>
      <c r="I7" s="436"/>
      <c r="J7" s="642" t="s">
        <v>35</v>
      </c>
      <c r="K7" s="642"/>
      <c r="L7" s="113"/>
    </row>
    <row r="8" spans="1:12" s="14" customFormat="1" ht="6.75" customHeight="1" thickBot="1">
      <c r="A8" s="431"/>
      <c r="B8" s="13"/>
      <c r="C8" s="13"/>
      <c r="D8" s="60"/>
      <c r="E8" s="60"/>
      <c r="F8" s="60"/>
      <c r="G8" s="60"/>
      <c r="H8" s="60"/>
      <c r="I8" s="60"/>
      <c r="J8" s="60"/>
      <c r="K8" s="60"/>
      <c r="L8" s="113"/>
    </row>
    <row r="9" spans="1:12" s="14" customFormat="1" ht="17.25" thickBot="1" thickTop="1">
      <c r="A9" s="431"/>
      <c r="B9" s="608" t="s">
        <v>37</v>
      </c>
      <c r="C9" s="637"/>
      <c r="D9" s="633" t="s">
        <v>293</v>
      </c>
      <c r="E9" s="634"/>
      <c r="F9" s="634"/>
      <c r="G9" s="635"/>
      <c r="H9" s="636" t="s">
        <v>294</v>
      </c>
      <c r="I9" s="636"/>
      <c r="J9" s="636"/>
      <c r="K9" s="636"/>
      <c r="L9" s="113"/>
    </row>
    <row r="10" spans="1:12" s="73" customFormat="1" ht="15" customHeight="1" thickBot="1" thickTop="1">
      <c r="A10" s="431"/>
      <c r="B10" s="638"/>
      <c r="C10" s="639"/>
      <c r="D10" s="437" t="s">
        <v>112</v>
      </c>
      <c r="E10" s="437" t="s">
        <v>27</v>
      </c>
      <c r="F10" s="437" t="s">
        <v>90</v>
      </c>
      <c r="G10" s="437" t="s">
        <v>25</v>
      </c>
      <c r="H10" s="438" t="s">
        <v>112</v>
      </c>
      <c r="I10" s="438" t="s">
        <v>27</v>
      </c>
      <c r="J10" s="438" t="s">
        <v>90</v>
      </c>
      <c r="K10" s="438" t="s">
        <v>25</v>
      </c>
      <c r="L10" s="114"/>
    </row>
    <row r="11" spans="1:12" s="73" customFormat="1" ht="15" customHeight="1" thickTop="1">
      <c r="A11" s="431"/>
      <c r="B11" s="439"/>
      <c r="C11" s="440" t="s">
        <v>134</v>
      </c>
      <c r="D11" s="441"/>
      <c r="E11" s="441"/>
      <c r="F11" s="442"/>
      <c r="G11" s="443"/>
      <c r="H11" s="442"/>
      <c r="I11" s="442"/>
      <c r="J11" s="442"/>
      <c r="K11" s="444"/>
      <c r="L11" s="114"/>
    </row>
    <row r="12" spans="1:12" s="14" customFormat="1" ht="15.75">
      <c r="A12" s="431"/>
      <c r="B12" s="20"/>
      <c r="C12" s="445" t="s">
        <v>50</v>
      </c>
      <c r="D12" s="63">
        <v>20097.66</v>
      </c>
      <c r="E12" s="63"/>
      <c r="F12" s="63"/>
      <c r="G12" s="64">
        <f>SUM(D12:F12)</f>
        <v>20097.66</v>
      </c>
      <c r="H12" s="63">
        <v>18581.12</v>
      </c>
      <c r="I12" s="63"/>
      <c r="J12" s="63"/>
      <c r="K12" s="127">
        <f>SUM(H12:J12)</f>
        <v>18581.12</v>
      </c>
      <c r="L12" s="113"/>
    </row>
    <row r="13" spans="1:12" s="14" customFormat="1" ht="15.75">
      <c r="A13" s="431"/>
      <c r="B13" s="20"/>
      <c r="C13" s="445" t="s">
        <v>113</v>
      </c>
      <c r="D13" s="63">
        <f>8954.43+109.78+19555.1</f>
        <v>28619.309999999998</v>
      </c>
      <c r="E13" s="63"/>
      <c r="F13" s="63"/>
      <c r="G13" s="64">
        <f aca="true" t="shared" si="0" ref="G13:G35">SUM(D13:F13)</f>
        <v>28619.309999999998</v>
      </c>
      <c r="H13" s="63">
        <v>27318.59</v>
      </c>
      <c r="I13" s="63"/>
      <c r="J13" s="63"/>
      <c r="K13" s="127">
        <f aca="true" t="shared" si="1" ref="K13:K35">SUM(H13:J13)</f>
        <v>27318.59</v>
      </c>
      <c r="L13" s="113"/>
    </row>
    <row r="14" spans="1:12" s="14" customFormat="1" ht="15.75">
      <c r="A14" s="431"/>
      <c r="B14" s="20"/>
      <c r="C14" s="445" t="s">
        <v>114</v>
      </c>
      <c r="D14" s="63">
        <v>15920.51</v>
      </c>
      <c r="E14" s="63"/>
      <c r="F14" s="63"/>
      <c r="G14" s="64">
        <f t="shared" si="0"/>
        <v>15920.51</v>
      </c>
      <c r="H14" s="63">
        <v>16045.18</v>
      </c>
      <c r="I14" s="63"/>
      <c r="J14" s="63"/>
      <c r="K14" s="127">
        <f t="shared" si="1"/>
        <v>16045.18</v>
      </c>
      <c r="L14" s="113"/>
    </row>
    <row r="15" spans="1:12" s="14" customFormat="1" ht="15.75">
      <c r="A15" s="431"/>
      <c r="B15" s="20"/>
      <c r="C15" s="445" t="s">
        <v>115</v>
      </c>
      <c r="D15" s="63">
        <v>2037.34</v>
      </c>
      <c r="E15" s="63"/>
      <c r="F15" s="63"/>
      <c r="G15" s="64">
        <f t="shared" si="0"/>
        <v>2037.34</v>
      </c>
      <c r="H15" s="63">
        <v>1980.55</v>
      </c>
      <c r="I15" s="63"/>
      <c r="J15" s="63"/>
      <c r="K15" s="127">
        <f t="shared" si="1"/>
        <v>1980.55</v>
      </c>
      <c r="L15" s="113"/>
    </row>
    <row r="16" spans="1:12" s="14" customFormat="1" ht="15.75">
      <c r="A16" s="431"/>
      <c r="B16" s="20"/>
      <c r="C16" s="445" t="s">
        <v>183</v>
      </c>
      <c r="D16" s="65">
        <f>6053.05+10353.51</f>
        <v>16406.56</v>
      </c>
      <c r="E16" s="63"/>
      <c r="F16" s="63"/>
      <c r="G16" s="64">
        <f t="shared" si="0"/>
        <v>16406.56</v>
      </c>
      <c r="H16" s="65">
        <v>14491.06</v>
      </c>
      <c r="I16" s="63"/>
      <c r="J16" s="63"/>
      <c r="K16" s="127">
        <f t="shared" si="1"/>
        <v>14491.06</v>
      </c>
      <c r="L16" s="113"/>
    </row>
    <row r="17" spans="1:12" s="14" customFormat="1" ht="15.75">
      <c r="A17" s="431"/>
      <c r="B17" s="20"/>
      <c r="C17" s="445" t="s">
        <v>116</v>
      </c>
      <c r="D17" s="63">
        <v>1272.37</v>
      </c>
      <c r="E17" s="63"/>
      <c r="F17" s="63"/>
      <c r="G17" s="64">
        <f t="shared" si="0"/>
        <v>1272.37</v>
      </c>
      <c r="H17" s="63">
        <v>2565.15</v>
      </c>
      <c r="I17" s="63"/>
      <c r="J17" s="63"/>
      <c r="K17" s="127">
        <f t="shared" si="1"/>
        <v>2565.15</v>
      </c>
      <c r="L17" s="113"/>
    </row>
    <row r="18" spans="1:12" s="14" customFormat="1" ht="15.75">
      <c r="A18" s="431"/>
      <c r="B18" s="20"/>
      <c r="C18" s="445" t="s">
        <v>117</v>
      </c>
      <c r="D18" s="63">
        <v>10129.38</v>
      </c>
      <c r="E18" s="63"/>
      <c r="F18" s="63"/>
      <c r="G18" s="64">
        <f t="shared" si="0"/>
        <v>10129.38</v>
      </c>
      <c r="H18" s="63">
        <v>8623.3</v>
      </c>
      <c r="I18" s="63"/>
      <c r="J18" s="63"/>
      <c r="K18" s="127">
        <f t="shared" si="1"/>
        <v>8623.3</v>
      </c>
      <c r="L18" s="113"/>
    </row>
    <row r="19" spans="1:12" s="14" customFormat="1" ht="15.75">
      <c r="A19" s="431"/>
      <c r="B19" s="20"/>
      <c r="C19" s="445" t="s">
        <v>118</v>
      </c>
      <c r="D19" s="63">
        <v>2952</v>
      </c>
      <c r="E19" s="63"/>
      <c r="F19" s="63"/>
      <c r="G19" s="64">
        <f t="shared" si="0"/>
        <v>2952</v>
      </c>
      <c r="H19" s="63">
        <v>2850</v>
      </c>
      <c r="I19" s="63"/>
      <c r="J19" s="63"/>
      <c r="K19" s="127">
        <f t="shared" si="1"/>
        <v>2850</v>
      </c>
      <c r="L19" s="113"/>
    </row>
    <row r="20" spans="1:12" s="14" customFormat="1" ht="15.75">
      <c r="A20" s="431"/>
      <c r="B20" s="20"/>
      <c r="C20" s="445" t="s">
        <v>119</v>
      </c>
      <c r="D20" s="63">
        <v>5833.85</v>
      </c>
      <c r="E20" s="63"/>
      <c r="F20" s="63"/>
      <c r="G20" s="64">
        <f t="shared" si="0"/>
        <v>5833.85</v>
      </c>
      <c r="H20" s="63">
        <v>4126.33</v>
      </c>
      <c r="I20" s="63"/>
      <c r="J20" s="63"/>
      <c r="K20" s="127">
        <f t="shared" si="1"/>
        <v>4126.33</v>
      </c>
      <c r="L20" s="113"/>
    </row>
    <row r="21" spans="1:12" s="14" customFormat="1" ht="15.75">
      <c r="A21" s="431"/>
      <c r="B21" s="20"/>
      <c r="C21" s="445" t="s">
        <v>120</v>
      </c>
      <c r="D21" s="63">
        <v>8648.31</v>
      </c>
      <c r="E21" s="63"/>
      <c r="F21" s="65"/>
      <c r="G21" s="64">
        <f t="shared" si="0"/>
        <v>8648.31</v>
      </c>
      <c r="H21" s="63">
        <v>6980.12</v>
      </c>
      <c r="I21" s="63"/>
      <c r="J21" s="65"/>
      <c r="K21" s="127">
        <f t="shared" si="1"/>
        <v>6980.12</v>
      </c>
      <c r="L21" s="113"/>
    </row>
    <row r="22" spans="1:12" s="14" customFormat="1" ht="15.75">
      <c r="A22" s="431"/>
      <c r="B22" s="20"/>
      <c r="C22" s="445" t="s">
        <v>104</v>
      </c>
      <c r="D22" s="63">
        <v>960</v>
      </c>
      <c r="E22" s="63"/>
      <c r="F22" s="63"/>
      <c r="G22" s="64">
        <f t="shared" si="0"/>
        <v>960</v>
      </c>
      <c r="H22" s="63">
        <v>960</v>
      </c>
      <c r="I22" s="63"/>
      <c r="J22" s="63"/>
      <c r="K22" s="127">
        <f t="shared" si="1"/>
        <v>960</v>
      </c>
      <c r="L22" s="113"/>
    </row>
    <row r="23" spans="1:12" s="14" customFormat="1" ht="15.75">
      <c r="A23" s="431"/>
      <c r="B23" s="20"/>
      <c r="C23" s="445" t="s">
        <v>8</v>
      </c>
      <c r="D23" s="63">
        <v>12169.88</v>
      </c>
      <c r="E23" s="63"/>
      <c r="F23" s="63"/>
      <c r="G23" s="64">
        <f t="shared" si="0"/>
        <v>12169.88</v>
      </c>
      <c r="H23" s="63">
        <v>9561.84</v>
      </c>
      <c r="I23" s="63"/>
      <c r="J23" s="63"/>
      <c r="K23" s="127">
        <f t="shared" si="1"/>
        <v>9561.84</v>
      </c>
      <c r="L23" s="113"/>
    </row>
    <row r="24" spans="1:14" s="14" customFormat="1" ht="15.75">
      <c r="A24" s="431"/>
      <c r="B24" s="20"/>
      <c r="C24" s="445" t="s">
        <v>332</v>
      </c>
      <c r="D24" s="63">
        <v>4573.6</v>
      </c>
      <c r="E24" s="63"/>
      <c r="F24" s="63"/>
      <c r="G24" s="64">
        <f t="shared" si="0"/>
        <v>4573.6</v>
      </c>
      <c r="H24" s="63">
        <v>3170.15</v>
      </c>
      <c r="I24" s="63"/>
      <c r="J24" s="63"/>
      <c r="K24" s="127">
        <f t="shared" si="1"/>
        <v>3170.15</v>
      </c>
      <c r="L24" s="113"/>
      <c r="N24" s="59"/>
    </row>
    <row r="25" spans="1:12" s="14" customFormat="1" ht="15.75">
      <c r="A25" s="431"/>
      <c r="B25" s="20"/>
      <c r="C25" s="445" t="s">
        <v>331</v>
      </c>
      <c r="D25" s="63">
        <v>15615.84</v>
      </c>
      <c r="E25" s="63"/>
      <c r="F25" s="63"/>
      <c r="G25" s="64">
        <f t="shared" si="0"/>
        <v>15615.84</v>
      </c>
      <c r="H25" s="63">
        <v>10823.96</v>
      </c>
      <c r="I25" s="63"/>
      <c r="J25" s="63"/>
      <c r="K25" s="127">
        <f t="shared" si="1"/>
        <v>10823.96</v>
      </c>
      <c r="L25" s="113"/>
    </row>
    <row r="26" spans="1:12" s="14" customFormat="1" ht="15.75">
      <c r="A26" s="431"/>
      <c r="B26" s="20"/>
      <c r="C26" s="445" t="s">
        <v>333</v>
      </c>
      <c r="D26" s="63">
        <v>13792.66</v>
      </c>
      <c r="E26" s="63"/>
      <c r="F26" s="63"/>
      <c r="G26" s="64">
        <f t="shared" si="0"/>
        <v>13792.66</v>
      </c>
      <c r="H26" s="63">
        <v>9560.23</v>
      </c>
      <c r="I26" s="63"/>
      <c r="J26" s="63"/>
      <c r="K26" s="127">
        <f t="shared" si="1"/>
        <v>9560.23</v>
      </c>
      <c r="L26" s="113"/>
    </row>
    <row r="27" spans="1:12" s="14" customFormat="1" ht="15.75">
      <c r="A27" s="431"/>
      <c r="B27" s="20"/>
      <c r="C27" s="445" t="s">
        <v>334</v>
      </c>
      <c r="D27" s="63">
        <v>9304.94</v>
      </c>
      <c r="E27" s="63"/>
      <c r="F27" s="63"/>
      <c r="G27" s="64">
        <f t="shared" si="0"/>
        <v>9304.94</v>
      </c>
      <c r="H27" s="63">
        <v>6449.62</v>
      </c>
      <c r="I27" s="63"/>
      <c r="J27" s="63"/>
      <c r="K27" s="127">
        <f t="shared" si="1"/>
        <v>6449.62</v>
      </c>
      <c r="L27" s="113"/>
    </row>
    <row r="28" spans="1:12" s="14" customFormat="1" ht="15.75">
      <c r="A28" s="431"/>
      <c r="B28" s="20"/>
      <c r="C28" s="445" t="s">
        <v>121</v>
      </c>
      <c r="D28" s="63">
        <f>40496.98-15153.6</f>
        <v>25343.380000000005</v>
      </c>
      <c r="E28" s="63"/>
      <c r="F28" s="63"/>
      <c r="G28" s="64">
        <f t="shared" si="0"/>
        <v>25343.380000000005</v>
      </c>
      <c r="H28" s="63">
        <v>25058.52</v>
      </c>
      <c r="I28" s="63"/>
      <c r="J28" s="63"/>
      <c r="K28" s="127">
        <f t="shared" si="1"/>
        <v>25058.52</v>
      </c>
      <c r="L28" s="113"/>
    </row>
    <row r="29" spans="1:12" s="14" customFormat="1" ht="15.75">
      <c r="A29" s="431"/>
      <c r="B29" s="20"/>
      <c r="C29" s="445" t="s">
        <v>122</v>
      </c>
      <c r="D29" s="63">
        <v>64616.9</v>
      </c>
      <c r="E29" s="63"/>
      <c r="F29" s="63"/>
      <c r="G29" s="64">
        <f t="shared" si="0"/>
        <v>64616.9</v>
      </c>
      <c r="H29" s="63">
        <v>51803.59</v>
      </c>
      <c r="I29" s="63"/>
      <c r="J29" s="63"/>
      <c r="K29" s="127">
        <f t="shared" si="1"/>
        <v>51803.59</v>
      </c>
      <c r="L29" s="113"/>
    </row>
    <row r="30" spans="1:12" s="14" customFormat="1" ht="15.75">
      <c r="A30" s="431"/>
      <c r="B30" s="20"/>
      <c r="C30" s="445" t="s">
        <v>123</v>
      </c>
      <c r="D30" s="63">
        <v>691.22</v>
      </c>
      <c r="E30" s="63"/>
      <c r="F30" s="63"/>
      <c r="G30" s="64">
        <f t="shared" si="0"/>
        <v>691.22</v>
      </c>
      <c r="H30" s="63">
        <v>746.11</v>
      </c>
      <c r="I30" s="63"/>
      <c r="J30" s="63"/>
      <c r="K30" s="127">
        <f t="shared" si="1"/>
        <v>746.11</v>
      </c>
      <c r="L30" s="113"/>
    </row>
    <row r="31" spans="1:12" s="14" customFormat="1" ht="15.75">
      <c r="A31" s="431"/>
      <c r="B31" s="20"/>
      <c r="C31" s="445" t="s">
        <v>124</v>
      </c>
      <c r="D31" s="63">
        <v>8784.71</v>
      </c>
      <c r="E31" s="63"/>
      <c r="F31" s="63"/>
      <c r="G31" s="64">
        <f t="shared" si="0"/>
        <v>8784.71</v>
      </c>
      <c r="H31" s="63">
        <v>14372.82</v>
      </c>
      <c r="I31" s="63"/>
      <c r="J31" s="63"/>
      <c r="K31" s="127">
        <f t="shared" si="1"/>
        <v>14372.82</v>
      </c>
      <c r="L31" s="113"/>
    </row>
    <row r="32" spans="1:12" s="14" customFormat="1" ht="15.75">
      <c r="A32" s="431"/>
      <c r="B32" s="20"/>
      <c r="C32" s="445" t="s">
        <v>125</v>
      </c>
      <c r="D32" s="63">
        <f>4982.43-3000</f>
        <v>1982.4300000000003</v>
      </c>
      <c r="E32" s="63"/>
      <c r="F32" s="63"/>
      <c r="G32" s="64">
        <f t="shared" si="0"/>
        <v>1982.4300000000003</v>
      </c>
      <c r="H32" s="63">
        <v>2071.23</v>
      </c>
      <c r="I32" s="63"/>
      <c r="J32" s="63"/>
      <c r="K32" s="127">
        <f t="shared" si="1"/>
        <v>2071.23</v>
      </c>
      <c r="L32" s="113"/>
    </row>
    <row r="33" spans="1:12" s="14" customFormat="1" ht="15.75">
      <c r="A33" s="431"/>
      <c r="B33" s="20"/>
      <c r="C33" s="445" t="s">
        <v>335</v>
      </c>
      <c r="D33" s="63">
        <f>9991+3000</f>
        <v>12991</v>
      </c>
      <c r="E33" s="63"/>
      <c r="F33" s="63"/>
      <c r="G33" s="64">
        <f t="shared" si="0"/>
        <v>12991</v>
      </c>
      <c r="H33" s="63">
        <v>13302.92</v>
      </c>
      <c r="I33" s="63"/>
      <c r="J33" s="63"/>
      <c r="K33" s="127">
        <f t="shared" si="1"/>
        <v>13302.92</v>
      </c>
      <c r="L33" s="113"/>
    </row>
    <row r="34" spans="1:12" s="14" customFormat="1" ht="15.75">
      <c r="A34" s="431"/>
      <c r="B34" s="20"/>
      <c r="C34" s="445" t="s">
        <v>126</v>
      </c>
      <c r="D34" s="63">
        <v>10436.8</v>
      </c>
      <c r="E34" s="63"/>
      <c r="F34" s="63"/>
      <c r="G34" s="64">
        <f t="shared" si="0"/>
        <v>10436.8</v>
      </c>
      <c r="H34" s="63">
        <v>14523.53</v>
      </c>
      <c r="I34" s="63"/>
      <c r="J34" s="63"/>
      <c r="K34" s="127">
        <f t="shared" si="1"/>
        <v>14523.53</v>
      </c>
      <c r="L34" s="113"/>
    </row>
    <row r="35" spans="1:12" s="14" customFormat="1" ht="16.5" thickBot="1">
      <c r="A35" s="431"/>
      <c r="B35" s="20"/>
      <c r="C35" s="445" t="s">
        <v>100</v>
      </c>
      <c r="D35" s="63">
        <v>52180.35</v>
      </c>
      <c r="E35" s="63"/>
      <c r="F35" s="63"/>
      <c r="G35" s="64">
        <f t="shared" si="0"/>
        <v>52180.35</v>
      </c>
      <c r="H35" s="63">
        <v>51510.9</v>
      </c>
      <c r="I35" s="63"/>
      <c r="J35" s="63"/>
      <c r="K35" s="127">
        <f t="shared" si="1"/>
        <v>51510.9</v>
      </c>
      <c r="L35" s="113"/>
    </row>
    <row r="36" spans="1:12" s="14" customFormat="1" ht="17.25" thickBot="1" thickTop="1">
      <c r="A36" s="431"/>
      <c r="B36" s="611" t="s">
        <v>190</v>
      </c>
      <c r="C36" s="612"/>
      <c r="D36" s="219">
        <f>SUM(D12:D35)</f>
        <v>345361</v>
      </c>
      <c r="E36" s="219">
        <v>0</v>
      </c>
      <c r="F36" s="219">
        <v>0</v>
      </c>
      <c r="G36" s="219">
        <f>SUM(G12:G35)</f>
        <v>345361</v>
      </c>
      <c r="H36" s="219">
        <f>SUM(H12:H35)</f>
        <v>317476.82</v>
      </c>
      <c r="I36" s="219">
        <v>0</v>
      </c>
      <c r="J36" s="219">
        <v>0</v>
      </c>
      <c r="K36" s="220">
        <f>SUM(K12:K35)</f>
        <v>317476.82</v>
      </c>
      <c r="L36" s="113"/>
    </row>
    <row r="37" spans="1:12" s="14" customFormat="1" ht="15" customHeight="1" thickTop="1">
      <c r="A37" s="431"/>
      <c r="B37" s="216" t="s">
        <v>359</v>
      </c>
      <c r="C37" s="446"/>
      <c r="D37" s="52"/>
      <c r="E37" s="52"/>
      <c r="F37" s="52"/>
      <c r="G37" s="52"/>
      <c r="H37" s="52"/>
      <c r="I37" s="52"/>
      <c r="J37" s="52"/>
      <c r="K37" s="88"/>
      <c r="L37" s="113"/>
    </row>
    <row r="38" spans="2:12" s="14" customFormat="1" ht="15.75" hidden="1">
      <c r="B38" s="12"/>
      <c r="C38" s="218"/>
      <c r="D38" s="52"/>
      <c r="E38" s="52"/>
      <c r="F38" s="52"/>
      <c r="G38" s="52"/>
      <c r="H38" s="52"/>
      <c r="I38" s="52"/>
      <c r="J38" s="52"/>
      <c r="K38" s="88"/>
      <c r="L38" s="113"/>
    </row>
    <row r="39" ht="15">
      <c r="E39" s="430"/>
    </row>
    <row r="43" ht="93" customHeight="1"/>
    <row r="44" spans="2:12" s="14" customFormat="1" ht="23.25">
      <c r="B44" s="551" t="s">
        <v>189</v>
      </c>
      <c r="C44" s="619"/>
      <c r="D44" s="619"/>
      <c r="E44" s="619"/>
      <c r="F44" s="619"/>
      <c r="G44" s="619"/>
      <c r="H44" s="619"/>
      <c r="I44" s="619"/>
      <c r="J44" s="619"/>
      <c r="K44" s="619"/>
      <c r="L44" s="113"/>
    </row>
    <row r="45" spans="2:12" s="14" customFormat="1" ht="6.75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13"/>
    </row>
    <row r="46" spans="2:12" s="14" customFormat="1" ht="22.5">
      <c r="B46" s="214"/>
      <c r="C46" s="620" t="s">
        <v>197</v>
      </c>
      <c r="D46" s="620"/>
      <c r="E46" s="620"/>
      <c r="F46" s="620"/>
      <c r="G46" s="620"/>
      <c r="H46" s="620"/>
      <c r="I46" s="620"/>
      <c r="J46" s="620"/>
      <c r="K46" s="620"/>
      <c r="L46" s="113"/>
    </row>
    <row r="47" spans="2:12" s="14" customFormat="1" ht="15.75">
      <c r="B47" s="521" t="s">
        <v>290</v>
      </c>
      <c r="C47" s="521"/>
      <c r="D47" s="521"/>
      <c r="E47" s="521"/>
      <c r="F47" s="521"/>
      <c r="G47" s="521"/>
      <c r="H47" s="521"/>
      <c r="I47" s="521"/>
      <c r="J47" s="521"/>
      <c r="K47" s="521"/>
      <c r="L47" s="113"/>
    </row>
    <row r="48" spans="2:12" s="14" customFormat="1" ht="15.75">
      <c r="B48" s="521" t="s">
        <v>207</v>
      </c>
      <c r="C48" s="521"/>
      <c r="D48" s="521"/>
      <c r="E48" s="521"/>
      <c r="F48" s="521"/>
      <c r="G48" s="521"/>
      <c r="H48" s="521"/>
      <c r="I48" s="521"/>
      <c r="J48" s="521"/>
      <c r="K48" s="521"/>
      <c r="L48" s="113"/>
    </row>
    <row r="49" spans="2:12" s="14" customFormat="1" ht="7.5" customHeight="1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113"/>
    </row>
    <row r="50" spans="2:12" s="14" customFormat="1" ht="19.5">
      <c r="B50" s="215"/>
      <c r="C50" s="181"/>
      <c r="D50" s="216"/>
      <c r="E50" s="216"/>
      <c r="F50" s="216"/>
      <c r="G50" s="217"/>
      <c r="H50" s="217"/>
      <c r="I50" s="217"/>
      <c r="J50" s="629" t="s">
        <v>35</v>
      </c>
      <c r="K50" s="629"/>
      <c r="L50" s="113"/>
    </row>
    <row r="51" spans="2:12" s="14" customFormat="1" ht="8.25" customHeight="1" thickBot="1">
      <c r="B51" s="13"/>
      <c r="C51" s="13"/>
      <c r="D51" s="60"/>
      <c r="E51" s="60"/>
      <c r="F51" s="60"/>
      <c r="G51" s="60"/>
      <c r="H51" s="60"/>
      <c r="I51" s="60"/>
      <c r="J51" s="60"/>
      <c r="K51" s="60"/>
      <c r="L51" s="113"/>
    </row>
    <row r="52" spans="2:12" s="14" customFormat="1" ht="17.25" thickBot="1" thickTop="1">
      <c r="B52" s="608" t="s">
        <v>37</v>
      </c>
      <c r="C52" s="630"/>
      <c r="D52" s="633" t="s">
        <v>293</v>
      </c>
      <c r="E52" s="634"/>
      <c r="F52" s="634"/>
      <c r="G52" s="635"/>
      <c r="H52" s="636" t="s">
        <v>294</v>
      </c>
      <c r="I52" s="636"/>
      <c r="J52" s="636"/>
      <c r="K52" s="636"/>
      <c r="L52" s="113"/>
    </row>
    <row r="53" spans="1:12" s="14" customFormat="1" ht="14.25" thickBot="1" thickTop="1">
      <c r="A53" s="73"/>
      <c r="B53" s="631"/>
      <c r="C53" s="632"/>
      <c r="D53" s="80" t="s">
        <v>112</v>
      </c>
      <c r="E53" s="74" t="s">
        <v>27</v>
      </c>
      <c r="F53" s="74" t="s">
        <v>90</v>
      </c>
      <c r="G53" s="74" t="s">
        <v>25</v>
      </c>
      <c r="H53" s="78" t="s">
        <v>112</v>
      </c>
      <c r="I53" s="78" t="s">
        <v>27</v>
      </c>
      <c r="J53" s="78" t="s">
        <v>90</v>
      </c>
      <c r="K53" s="78" t="s">
        <v>25</v>
      </c>
      <c r="L53" s="113"/>
    </row>
    <row r="54" spans="2:12" s="14" customFormat="1" ht="16.5" thickTop="1">
      <c r="B54" s="20"/>
      <c r="C54" s="111"/>
      <c r="D54" s="256"/>
      <c r="E54" s="63"/>
      <c r="F54" s="63"/>
      <c r="G54" s="64"/>
      <c r="H54" s="63"/>
      <c r="I54" s="63"/>
      <c r="J54" s="63"/>
      <c r="K54" s="127"/>
      <c r="L54" s="113"/>
    </row>
    <row r="55" spans="2:12" s="14" customFormat="1" ht="15.75">
      <c r="B55" s="613" t="s">
        <v>190</v>
      </c>
      <c r="C55" s="614"/>
      <c r="D55" s="207">
        <f>+D36</f>
        <v>345361</v>
      </c>
      <c r="E55" s="158">
        <v>0</v>
      </c>
      <c r="F55" s="158">
        <v>0</v>
      </c>
      <c r="G55" s="301">
        <f>+G36</f>
        <v>345361</v>
      </c>
      <c r="H55" s="207">
        <f>+H36</f>
        <v>317476.82</v>
      </c>
      <c r="I55" s="158">
        <v>0</v>
      </c>
      <c r="J55" s="158">
        <v>0</v>
      </c>
      <c r="K55" s="213">
        <f>+K36</f>
        <v>317476.82</v>
      </c>
      <c r="L55" s="113"/>
    </row>
    <row r="56" spans="2:12" s="14" customFormat="1" ht="15.75">
      <c r="B56" s="20"/>
      <c r="C56" s="111" t="s">
        <v>127</v>
      </c>
      <c r="D56" s="158">
        <f>20006+18747.46</f>
        <v>38753.46</v>
      </c>
      <c r="E56" s="158"/>
      <c r="F56" s="158"/>
      <c r="G56" s="303">
        <f aca="true" t="shared" si="2" ref="G56:G77">SUM(D56:F56)</f>
        <v>38753.46</v>
      </c>
      <c r="H56" s="158">
        <v>43521.47</v>
      </c>
      <c r="I56" s="158"/>
      <c r="J56" s="158"/>
      <c r="K56" s="159">
        <f aca="true" t="shared" si="3" ref="K56:K77">SUM(H56:J56)</f>
        <v>43521.47</v>
      </c>
      <c r="L56" s="113"/>
    </row>
    <row r="57" spans="2:12" s="14" customFormat="1" ht="15.75">
      <c r="B57" s="20"/>
      <c r="C57" s="111" t="s">
        <v>128</v>
      </c>
      <c r="D57" s="158">
        <v>67931.42</v>
      </c>
      <c r="E57" s="158"/>
      <c r="F57" s="158"/>
      <c r="G57" s="303">
        <f t="shared" si="2"/>
        <v>67931.42</v>
      </c>
      <c r="H57" s="158">
        <v>62976.51</v>
      </c>
      <c r="I57" s="158"/>
      <c r="J57" s="158"/>
      <c r="K57" s="159">
        <f t="shared" si="3"/>
        <v>62976.51</v>
      </c>
      <c r="L57" s="113"/>
    </row>
    <row r="58" spans="2:12" s="14" customFormat="1" ht="15.75">
      <c r="B58" s="20"/>
      <c r="C58" s="111" t="s">
        <v>169</v>
      </c>
      <c r="D58" s="158">
        <v>41886.18</v>
      </c>
      <c r="E58" s="158"/>
      <c r="F58" s="158"/>
      <c r="G58" s="303">
        <f t="shared" si="2"/>
        <v>41886.18</v>
      </c>
      <c r="H58" s="158">
        <v>32953.2</v>
      </c>
      <c r="I58" s="158"/>
      <c r="J58" s="158"/>
      <c r="K58" s="159">
        <f t="shared" si="3"/>
        <v>32953.2</v>
      </c>
      <c r="L58" s="113"/>
    </row>
    <row r="59" spans="2:12" s="14" customFormat="1" ht="15.75">
      <c r="B59" s="20"/>
      <c r="C59" s="111" t="s">
        <v>129</v>
      </c>
      <c r="D59" s="158">
        <v>30000</v>
      </c>
      <c r="E59" s="158"/>
      <c r="F59" s="158"/>
      <c r="G59" s="303">
        <f t="shared" si="2"/>
        <v>30000</v>
      </c>
      <c r="H59" s="158">
        <v>30000</v>
      </c>
      <c r="I59" s="158"/>
      <c r="J59" s="158"/>
      <c r="K59" s="159">
        <f t="shared" si="3"/>
        <v>30000</v>
      </c>
      <c r="L59" s="113"/>
    </row>
    <row r="60" spans="2:12" s="14" customFormat="1" ht="15.75">
      <c r="B60" s="20"/>
      <c r="C60" s="111" t="s">
        <v>130</v>
      </c>
      <c r="D60" s="158">
        <v>14097.47</v>
      </c>
      <c r="E60" s="158"/>
      <c r="F60" s="158"/>
      <c r="G60" s="303">
        <f t="shared" si="2"/>
        <v>14097.47</v>
      </c>
      <c r="H60" s="158">
        <v>11851.14</v>
      </c>
      <c r="I60" s="158"/>
      <c r="J60" s="158"/>
      <c r="K60" s="159">
        <f t="shared" si="3"/>
        <v>11851.14</v>
      </c>
      <c r="L60" s="113"/>
    </row>
    <row r="61" spans="2:12" s="14" customFormat="1" ht="15.75">
      <c r="B61" s="20"/>
      <c r="C61" s="111" t="s">
        <v>131</v>
      </c>
      <c r="D61" s="158">
        <v>416503.88</v>
      </c>
      <c r="E61" s="158"/>
      <c r="F61" s="158"/>
      <c r="G61" s="303">
        <f t="shared" si="2"/>
        <v>416503.88</v>
      </c>
      <c r="H61" s="158">
        <v>306558.74</v>
      </c>
      <c r="I61" s="158"/>
      <c r="J61" s="158"/>
      <c r="K61" s="159">
        <f t="shared" si="3"/>
        <v>306558.74</v>
      </c>
      <c r="L61" s="113"/>
    </row>
    <row r="62" spans="2:12" s="14" customFormat="1" ht="15.75">
      <c r="B62" s="20"/>
      <c r="C62" s="111" t="s">
        <v>132</v>
      </c>
      <c r="D62" s="158">
        <v>104703.55</v>
      </c>
      <c r="E62" s="158"/>
      <c r="F62" s="158"/>
      <c r="G62" s="303">
        <f t="shared" si="2"/>
        <v>104703.55</v>
      </c>
      <c r="H62" s="158">
        <v>74185.49</v>
      </c>
      <c r="I62" s="158"/>
      <c r="J62" s="158"/>
      <c r="K62" s="159">
        <f t="shared" si="3"/>
        <v>74185.49</v>
      </c>
      <c r="L62" s="113"/>
    </row>
    <row r="63" spans="2:12" s="14" customFormat="1" ht="15.75">
      <c r="B63" s="20"/>
      <c r="C63" s="111" t="s">
        <v>166</v>
      </c>
      <c r="D63" s="158">
        <v>8813.22</v>
      </c>
      <c r="E63" s="158"/>
      <c r="F63" s="158"/>
      <c r="G63" s="303">
        <f t="shared" si="2"/>
        <v>8813.22</v>
      </c>
      <c r="H63" s="158">
        <v>9729.39</v>
      </c>
      <c r="I63" s="158"/>
      <c r="J63" s="158"/>
      <c r="K63" s="159">
        <f t="shared" si="3"/>
        <v>9729.39</v>
      </c>
      <c r="L63" s="113"/>
    </row>
    <row r="64" spans="2:12" s="14" customFormat="1" ht="15.75">
      <c r="B64" s="20"/>
      <c r="C64" s="111" t="s">
        <v>168</v>
      </c>
      <c r="D64" s="158">
        <f>17398.24+27</f>
        <v>17425.24</v>
      </c>
      <c r="E64" s="158"/>
      <c r="F64" s="158"/>
      <c r="G64" s="303">
        <f t="shared" si="2"/>
        <v>17425.24</v>
      </c>
      <c r="H64" s="158">
        <v>18514.9</v>
      </c>
      <c r="I64" s="158"/>
      <c r="J64" s="158"/>
      <c r="K64" s="159">
        <f t="shared" si="3"/>
        <v>18514.9</v>
      </c>
      <c r="L64" s="113"/>
    </row>
    <row r="65" spans="2:12" s="14" customFormat="1" ht="15.75">
      <c r="B65" s="20"/>
      <c r="C65" s="111" t="s">
        <v>133</v>
      </c>
      <c r="D65" s="159">
        <v>13818.21</v>
      </c>
      <c r="E65" s="158"/>
      <c r="F65" s="158"/>
      <c r="G65" s="303">
        <f t="shared" si="2"/>
        <v>13818.21</v>
      </c>
      <c r="H65" s="158">
        <v>8195.91</v>
      </c>
      <c r="I65" s="158"/>
      <c r="J65" s="158"/>
      <c r="K65" s="159">
        <f t="shared" si="3"/>
        <v>8195.91</v>
      </c>
      <c r="L65" s="113"/>
    </row>
    <row r="66" spans="2:12" s="14" customFormat="1" ht="15.75">
      <c r="B66" s="20"/>
      <c r="C66" s="111" t="s">
        <v>184</v>
      </c>
      <c r="D66" s="158">
        <f>4646.25+196.96</f>
        <v>4843.21</v>
      </c>
      <c r="E66" s="158"/>
      <c r="F66" s="158"/>
      <c r="G66" s="303">
        <f t="shared" si="2"/>
        <v>4843.21</v>
      </c>
      <c r="H66" s="158">
        <v>2770.78</v>
      </c>
      <c r="I66" s="158"/>
      <c r="J66" s="158"/>
      <c r="K66" s="159">
        <f t="shared" si="3"/>
        <v>2770.78</v>
      </c>
      <c r="L66" s="113"/>
    </row>
    <row r="67" spans="2:12" s="14" customFormat="1" ht="15.75">
      <c r="B67" s="20"/>
      <c r="C67" s="111" t="s">
        <v>337</v>
      </c>
      <c r="D67" s="158">
        <v>0</v>
      </c>
      <c r="E67" s="158"/>
      <c r="F67" s="158">
        <v>194725.01</v>
      </c>
      <c r="G67" s="303">
        <f t="shared" si="2"/>
        <v>194725.01</v>
      </c>
      <c r="H67" s="158">
        <v>94447.83</v>
      </c>
      <c r="I67" s="158"/>
      <c r="J67" s="158">
        <v>144804.28</v>
      </c>
      <c r="K67" s="159">
        <f t="shared" si="3"/>
        <v>239252.11</v>
      </c>
      <c r="L67" s="113"/>
    </row>
    <row r="68" spans="2:12" s="14" customFormat="1" ht="15.75">
      <c r="B68" s="20"/>
      <c r="C68" s="111" t="s">
        <v>344</v>
      </c>
      <c r="D68" s="158">
        <v>2812.42</v>
      </c>
      <c r="E68" s="158"/>
      <c r="F68" s="158"/>
      <c r="G68" s="303">
        <f t="shared" si="2"/>
        <v>2812.42</v>
      </c>
      <c r="H68" s="158">
        <v>1959.89</v>
      </c>
      <c r="I68" s="158"/>
      <c r="J68" s="158"/>
      <c r="K68" s="159">
        <f t="shared" si="3"/>
        <v>1959.89</v>
      </c>
      <c r="L68" s="113"/>
    </row>
    <row r="69" spans="2:12" s="14" customFormat="1" ht="15.75">
      <c r="B69" s="20"/>
      <c r="C69" s="111" t="s">
        <v>345</v>
      </c>
      <c r="D69" s="158">
        <v>0</v>
      </c>
      <c r="E69" s="158"/>
      <c r="F69" s="158"/>
      <c r="G69" s="303">
        <f t="shared" si="2"/>
        <v>0</v>
      </c>
      <c r="H69" s="158">
        <v>25000</v>
      </c>
      <c r="I69" s="158"/>
      <c r="J69" s="158"/>
      <c r="K69" s="159">
        <f t="shared" si="3"/>
        <v>25000</v>
      </c>
      <c r="L69" s="113"/>
    </row>
    <row r="70" spans="2:12" s="14" customFormat="1" ht="15.75">
      <c r="B70" s="20"/>
      <c r="C70" s="111" t="s">
        <v>346</v>
      </c>
      <c r="D70" s="158">
        <v>9718.29</v>
      </c>
      <c r="E70" s="158"/>
      <c r="F70" s="158"/>
      <c r="G70" s="303">
        <f t="shared" si="2"/>
        <v>9718.29</v>
      </c>
      <c r="H70" s="158">
        <v>6051.98</v>
      </c>
      <c r="I70" s="158"/>
      <c r="J70" s="158"/>
      <c r="K70" s="159">
        <f t="shared" si="3"/>
        <v>6051.98</v>
      </c>
      <c r="L70" s="113"/>
    </row>
    <row r="71" spans="2:12" s="14" customFormat="1" ht="15.75">
      <c r="B71" s="20"/>
      <c r="C71" s="111" t="s">
        <v>347</v>
      </c>
      <c r="D71" s="158">
        <v>40180</v>
      </c>
      <c r="E71" s="158"/>
      <c r="F71" s="158"/>
      <c r="G71" s="303">
        <f t="shared" si="2"/>
        <v>40180</v>
      </c>
      <c r="H71" s="158">
        <v>48400</v>
      </c>
      <c r="I71" s="158"/>
      <c r="J71" s="158"/>
      <c r="K71" s="159">
        <f t="shared" si="3"/>
        <v>48400</v>
      </c>
      <c r="L71" s="113"/>
    </row>
    <row r="72" spans="2:12" s="14" customFormat="1" ht="15.75">
      <c r="B72" s="20"/>
      <c r="C72" s="111" t="s">
        <v>348</v>
      </c>
      <c r="D72" s="158">
        <v>376.94</v>
      </c>
      <c r="E72" s="158"/>
      <c r="F72" s="158"/>
      <c r="G72" s="303">
        <f t="shared" si="2"/>
        <v>376.94</v>
      </c>
      <c r="H72" s="158">
        <v>0</v>
      </c>
      <c r="I72" s="158"/>
      <c r="J72" s="158"/>
      <c r="K72" s="159">
        <f t="shared" si="3"/>
        <v>0</v>
      </c>
      <c r="L72" s="113"/>
    </row>
    <row r="73" spans="2:12" s="14" customFormat="1" ht="15.75">
      <c r="B73" s="20"/>
      <c r="C73" s="111" t="s">
        <v>349</v>
      </c>
      <c r="D73" s="158">
        <v>5834.98</v>
      </c>
      <c r="E73" s="158"/>
      <c r="F73" s="158"/>
      <c r="G73" s="303">
        <f t="shared" si="2"/>
        <v>5834.98</v>
      </c>
      <c r="H73" s="158">
        <v>0</v>
      </c>
      <c r="I73" s="158"/>
      <c r="J73" s="158"/>
      <c r="K73" s="159">
        <f t="shared" si="3"/>
        <v>0</v>
      </c>
      <c r="L73" s="113"/>
    </row>
    <row r="74" spans="2:12" s="14" customFormat="1" ht="15.75">
      <c r="B74" s="20"/>
      <c r="C74" s="111" t="s">
        <v>350</v>
      </c>
      <c r="D74" s="158">
        <v>40057.34</v>
      </c>
      <c r="E74" s="158"/>
      <c r="F74" s="158"/>
      <c r="G74" s="303">
        <f t="shared" si="2"/>
        <v>40057.34</v>
      </c>
      <c r="H74" s="158">
        <v>0</v>
      </c>
      <c r="I74" s="158"/>
      <c r="J74" s="158"/>
      <c r="K74" s="159">
        <f t="shared" si="3"/>
        <v>0</v>
      </c>
      <c r="L74" s="113"/>
    </row>
    <row r="75" spans="2:12" s="14" customFormat="1" ht="15.75">
      <c r="B75" s="20"/>
      <c r="C75" s="111" t="s">
        <v>326</v>
      </c>
      <c r="D75" s="158">
        <v>0</v>
      </c>
      <c r="E75" s="158"/>
      <c r="F75" s="158">
        <v>15292.43</v>
      </c>
      <c r="G75" s="303">
        <f t="shared" si="2"/>
        <v>15292.43</v>
      </c>
      <c r="H75" s="158">
        <v>10407.95</v>
      </c>
      <c r="I75" s="158"/>
      <c r="J75" s="158">
        <v>72672.79</v>
      </c>
      <c r="K75" s="159">
        <f t="shared" si="3"/>
        <v>83080.73999999999</v>
      </c>
      <c r="L75" s="113"/>
    </row>
    <row r="76" spans="2:12" s="14" customFormat="1" ht="15.75">
      <c r="B76" s="20"/>
      <c r="C76" s="111" t="s">
        <v>377</v>
      </c>
      <c r="D76" s="158"/>
      <c r="E76" s="158"/>
      <c r="F76" s="158"/>
      <c r="G76" s="303"/>
      <c r="H76" s="158">
        <v>11.1</v>
      </c>
      <c r="I76" s="158"/>
      <c r="J76" s="158"/>
      <c r="K76" s="159">
        <v>11.1</v>
      </c>
      <c r="L76" s="113"/>
    </row>
    <row r="77" spans="2:12" s="14" customFormat="1" ht="15.75">
      <c r="B77" s="20"/>
      <c r="C77" s="111" t="s">
        <v>343</v>
      </c>
      <c r="D77" s="158">
        <v>134.5</v>
      </c>
      <c r="E77" s="158"/>
      <c r="F77" s="158"/>
      <c r="G77" s="303">
        <f t="shared" si="2"/>
        <v>134.5</v>
      </c>
      <c r="H77" s="158">
        <v>129.49</v>
      </c>
      <c r="I77" s="158"/>
      <c r="J77" s="158"/>
      <c r="K77" s="159">
        <f t="shared" si="3"/>
        <v>129.49</v>
      </c>
      <c r="L77" s="113"/>
    </row>
    <row r="78" spans="2:13" s="14" customFormat="1" ht="16.5" thickBot="1">
      <c r="B78" s="20"/>
      <c r="C78" s="112" t="s">
        <v>339</v>
      </c>
      <c r="D78" s="207">
        <f>SUM(D55:D77)</f>
        <v>1203251.3099999998</v>
      </c>
      <c r="E78" s="207">
        <f>SUM(E55:E77)</f>
        <v>0</v>
      </c>
      <c r="F78" s="207">
        <f>SUM(F55:F77)</f>
        <v>210017.44</v>
      </c>
      <c r="G78" s="207">
        <f>SUM(G55:G77)</f>
        <v>1413268.7499999998</v>
      </c>
      <c r="H78" s="207">
        <f>SUM(H55:H77)</f>
        <v>1105142.5900000003</v>
      </c>
      <c r="I78" s="207">
        <f>SUM(I55:I67)</f>
        <v>0</v>
      </c>
      <c r="J78" s="207">
        <f>SUM(J54:J77)</f>
        <v>217477.07</v>
      </c>
      <c r="K78" s="207">
        <f>SUM(K55:K77)</f>
        <v>1322619.6600000001</v>
      </c>
      <c r="L78" s="294"/>
      <c r="M78" s="66"/>
    </row>
    <row r="79" spans="2:12" s="41" customFormat="1" ht="25.5" customHeight="1" thickBot="1" thickTop="1">
      <c r="B79" s="615" t="s">
        <v>190</v>
      </c>
      <c r="C79" s="616"/>
      <c r="D79" s="302">
        <f>+D78</f>
        <v>1203251.3099999998</v>
      </c>
      <c r="E79" s="302">
        <f aca="true" t="shared" si="4" ref="E79:K79">+E78</f>
        <v>0</v>
      </c>
      <c r="F79" s="302">
        <f t="shared" si="4"/>
        <v>210017.44</v>
      </c>
      <c r="G79" s="302">
        <f t="shared" si="4"/>
        <v>1413268.7499999998</v>
      </c>
      <c r="H79" s="302">
        <f t="shared" si="4"/>
        <v>1105142.5900000003</v>
      </c>
      <c r="I79" s="302">
        <f t="shared" si="4"/>
        <v>0</v>
      </c>
      <c r="J79" s="302">
        <f t="shared" si="4"/>
        <v>217477.07</v>
      </c>
      <c r="K79" s="302">
        <f t="shared" si="4"/>
        <v>1322619.6600000001</v>
      </c>
      <c r="L79" s="115"/>
    </row>
    <row r="80" spans="1:12" s="14" customFormat="1" ht="16.5" thickTop="1">
      <c r="A80" s="66"/>
      <c r="B80" s="77" t="s">
        <v>359</v>
      </c>
      <c r="C80" s="82"/>
      <c r="D80" s="52"/>
      <c r="E80" s="52"/>
      <c r="F80" s="52"/>
      <c r="G80" s="52"/>
      <c r="H80" s="52"/>
      <c r="I80" s="52"/>
      <c r="J80" s="52"/>
      <c r="K80" s="88"/>
      <c r="L80" s="113"/>
    </row>
    <row r="81" spans="1:12" s="14" customFormat="1" ht="15.75">
      <c r="A81" s="66"/>
      <c r="B81" s="12"/>
      <c r="C81" s="82"/>
      <c r="D81" s="52"/>
      <c r="E81" s="52"/>
      <c r="F81" s="52"/>
      <c r="G81" s="52"/>
      <c r="H81" s="52"/>
      <c r="I81" s="52"/>
      <c r="J81" s="52"/>
      <c r="K81" s="88"/>
      <c r="L81" s="113"/>
    </row>
    <row r="82" spans="1:12" s="14" customFormat="1" ht="15.75">
      <c r="A82" s="66"/>
      <c r="B82" s="12"/>
      <c r="C82" s="82"/>
      <c r="D82" s="52"/>
      <c r="E82" s="52"/>
      <c r="F82" s="52"/>
      <c r="G82" s="52"/>
      <c r="H82" s="52"/>
      <c r="I82" s="52"/>
      <c r="J82" s="52"/>
      <c r="K82" s="88"/>
      <c r="L82" s="113"/>
    </row>
    <row r="83" spans="1:12" s="14" customFormat="1" ht="15.75">
      <c r="A83" s="66"/>
      <c r="B83" s="12"/>
      <c r="C83" s="82"/>
      <c r="D83" s="52"/>
      <c r="E83" s="52"/>
      <c r="F83" s="52"/>
      <c r="G83" s="52"/>
      <c r="H83" s="52"/>
      <c r="I83" s="52"/>
      <c r="J83" s="52"/>
      <c r="K83" s="88"/>
      <c r="L83" s="113"/>
    </row>
    <row r="84" spans="1:12" s="14" customFormat="1" ht="15.75">
      <c r="A84" s="66"/>
      <c r="B84" s="12"/>
      <c r="C84" s="82"/>
      <c r="D84" s="52"/>
      <c r="E84" s="52"/>
      <c r="F84" s="52"/>
      <c r="G84" s="52"/>
      <c r="H84" s="52"/>
      <c r="I84" s="52"/>
      <c r="J84" s="52"/>
      <c r="K84" s="88"/>
      <c r="L84" s="113"/>
    </row>
    <row r="85" spans="1:12" s="14" customFormat="1" ht="76.5" customHeight="1">
      <c r="A85" s="66"/>
      <c r="B85" s="12"/>
      <c r="C85" s="82"/>
      <c r="D85" s="52"/>
      <c r="E85" s="52"/>
      <c r="F85" s="52"/>
      <c r="G85" s="52"/>
      <c r="H85" s="52"/>
      <c r="I85" s="52"/>
      <c r="J85" s="52"/>
      <c r="K85" s="88"/>
      <c r="L85" s="113"/>
    </row>
    <row r="86" spans="2:11" ht="23.25">
      <c r="B86" s="551" t="s">
        <v>189</v>
      </c>
      <c r="C86" s="619"/>
      <c r="D86" s="619"/>
      <c r="E86" s="619"/>
      <c r="F86" s="619"/>
      <c r="G86" s="619"/>
      <c r="H86" s="619"/>
      <c r="I86" s="619"/>
      <c r="J86" s="619"/>
      <c r="K86" s="619"/>
    </row>
    <row r="87" spans="2:11" ht="6.75" customHeight="1"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2:12" s="14" customFormat="1" ht="24.75" customHeight="1">
      <c r="B88" s="214"/>
      <c r="C88" s="620" t="s">
        <v>336</v>
      </c>
      <c r="D88" s="620"/>
      <c r="E88" s="620"/>
      <c r="F88" s="620"/>
      <c r="G88" s="620"/>
      <c r="H88" s="620"/>
      <c r="I88" s="620"/>
      <c r="J88" s="620"/>
      <c r="K88" s="620"/>
      <c r="L88" s="113"/>
    </row>
    <row r="89" spans="2:12" s="14" customFormat="1" ht="15.75">
      <c r="B89" s="521" t="s">
        <v>290</v>
      </c>
      <c r="C89" s="521"/>
      <c r="D89" s="521"/>
      <c r="E89" s="521"/>
      <c r="F89" s="521"/>
      <c r="G89" s="521"/>
      <c r="H89" s="521"/>
      <c r="I89" s="521"/>
      <c r="J89" s="521"/>
      <c r="K89" s="521"/>
      <c r="L89" s="113"/>
    </row>
    <row r="90" spans="2:12" s="14" customFormat="1" ht="15.75">
      <c r="B90" s="521" t="s">
        <v>375</v>
      </c>
      <c r="C90" s="521"/>
      <c r="D90" s="521"/>
      <c r="E90" s="521"/>
      <c r="F90" s="521"/>
      <c r="G90" s="521"/>
      <c r="H90" s="521"/>
      <c r="I90" s="521"/>
      <c r="J90" s="521"/>
      <c r="K90" s="521"/>
      <c r="L90" s="113"/>
    </row>
    <row r="91" spans="2:12" s="14" customFormat="1" ht="9.75" customHeight="1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113"/>
    </row>
    <row r="92" spans="2:12" s="14" customFormat="1" ht="19.5">
      <c r="B92" s="215"/>
      <c r="C92" s="181"/>
      <c r="D92" s="216"/>
      <c r="E92" s="216"/>
      <c r="F92" s="216"/>
      <c r="G92" s="217"/>
      <c r="H92" s="217"/>
      <c r="I92" s="217"/>
      <c r="J92" s="629" t="s">
        <v>35</v>
      </c>
      <c r="K92" s="629"/>
      <c r="L92" s="113"/>
    </row>
    <row r="93" spans="2:12" s="14" customFormat="1" ht="10.5" customHeight="1" thickBot="1">
      <c r="B93" s="13"/>
      <c r="C93" s="13"/>
      <c r="D93" s="60"/>
      <c r="E93" s="60"/>
      <c r="F93" s="60"/>
      <c r="G93" s="60"/>
      <c r="H93" s="60"/>
      <c r="I93" s="60"/>
      <c r="J93" s="60"/>
      <c r="K93" s="60"/>
      <c r="L93" s="113"/>
    </row>
    <row r="94" spans="2:12" s="14" customFormat="1" ht="17.25" thickBot="1" thickTop="1">
      <c r="B94" s="625" t="s">
        <v>37</v>
      </c>
      <c r="C94" s="626"/>
      <c r="D94" s="621" t="s">
        <v>293</v>
      </c>
      <c r="E94" s="622"/>
      <c r="F94" s="622"/>
      <c r="G94" s="623"/>
      <c r="H94" s="624" t="s">
        <v>294</v>
      </c>
      <c r="I94" s="624"/>
      <c r="J94" s="624"/>
      <c r="K94" s="624"/>
      <c r="L94" s="113"/>
    </row>
    <row r="95" spans="1:12" s="14" customFormat="1" ht="33" thickBot="1" thickTop="1">
      <c r="A95" s="73"/>
      <c r="B95" s="627"/>
      <c r="C95" s="628"/>
      <c r="D95" s="448" t="s">
        <v>112</v>
      </c>
      <c r="E95" s="448" t="s">
        <v>27</v>
      </c>
      <c r="F95" s="448" t="s">
        <v>90</v>
      </c>
      <c r="G95" s="448" t="s">
        <v>25</v>
      </c>
      <c r="H95" s="449" t="s">
        <v>112</v>
      </c>
      <c r="I95" s="449" t="s">
        <v>27</v>
      </c>
      <c r="J95" s="449" t="s">
        <v>90</v>
      </c>
      <c r="K95" s="449" t="s">
        <v>25</v>
      </c>
      <c r="L95" s="113"/>
    </row>
    <row r="96" spans="2:12" s="14" customFormat="1" ht="16.5" thickTop="1">
      <c r="B96" s="617" t="s">
        <v>190</v>
      </c>
      <c r="C96" s="618"/>
      <c r="D96" s="450">
        <f>+D79</f>
        <v>1203251.3099999998</v>
      </c>
      <c r="E96" s="450">
        <f>+E106</f>
        <v>0</v>
      </c>
      <c r="F96" s="450">
        <f>+F79</f>
        <v>210017.44</v>
      </c>
      <c r="G96" s="451">
        <f>+G79</f>
        <v>1413268.7499999998</v>
      </c>
      <c r="H96" s="450">
        <f>+H79</f>
        <v>1105142.5900000003</v>
      </c>
      <c r="I96" s="450">
        <f>+I106</f>
        <v>0</v>
      </c>
      <c r="J96" s="450">
        <f>+J106</f>
        <v>0</v>
      </c>
      <c r="K96" s="452">
        <f>+K79</f>
        <v>1322619.6600000001</v>
      </c>
      <c r="L96" s="113"/>
    </row>
    <row r="97" spans="2:12" s="14" customFormat="1" ht="4.5" customHeight="1">
      <c r="B97" s="453"/>
      <c r="C97" s="454"/>
      <c r="D97" s="450"/>
      <c r="E97" s="450"/>
      <c r="F97" s="450"/>
      <c r="G97" s="451"/>
      <c r="H97" s="450"/>
      <c r="I97" s="450"/>
      <c r="J97" s="450"/>
      <c r="K97" s="452"/>
      <c r="L97" s="113"/>
    </row>
    <row r="98" spans="2:12" s="14" customFormat="1" ht="15.75">
      <c r="B98" s="453"/>
      <c r="C98" s="440" t="s">
        <v>135</v>
      </c>
      <c r="D98" s="447"/>
      <c r="E98" s="447"/>
      <c r="F98" s="447"/>
      <c r="G98" s="455"/>
      <c r="H98" s="447"/>
      <c r="I98" s="447"/>
      <c r="J98" s="447"/>
      <c r="K98" s="456"/>
      <c r="L98" s="113"/>
    </row>
    <row r="99" spans="2:12" s="14" customFormat="1" ht="15">
      <c r="B99" s="453"/>
      <c r="C99" s="457" t="s">
        <v>136</v>
      </c>
      <c r="D99" s="447">
        <v>22409.14</v>
      </c>
      <c r="E99" s="447"/>
      <c r="F99" s="447"/>
      <c r="G99" s="455">
        <f aca="true" t="shared" si="5" ref="G99:G105">SUM(D99:F99)</f>
        <v>22409.14</v>
      </c>
      <c r="H99" s="447">
        <v>11580.59</v>
      </c>
      <c r="I99" s="447"/>
      <c r="J99" s="447"/>
      <c r="K99" s="456">
        <f aca="true" t="shared" si="6" ref="K99:K105">SUM(H99:J99)</f>
        <v>11580.59</v>
      </c>
      <c r="L99" s="113"/>
    </row>
    <row r="100" spans="2:12" s="14" customFormat="1" ht="15">
      <c r="B100" s="453"/>
      <c r="C100" s="457" t="s">
        <v>137</v>
      </c>
      <c r="D100" s="447">
        <v>5741.68</v>
      </c>
      <c r="E100" s="447"/>
      <c r="F100" s="447"/>
      <c r="G100" s="455">
        <f t="shared" si="5"/>
        <v>5741.68</v>
      </c>
      <c r="H100" s="447">
        <v>2709.94</v>
      </c>
      <c r="I100" s="447"/>
      <c r="J100" s="447"/>
      <c r="K100" s="456">
        <f t="shared" si="6"/>
        <v>2709.94</v>
      </c>
      <c r="L100" s="113"/>
    </row>
    <row r="101" spans="2:12" s="14" customFormat="1" ht="15">
      <c r="B101" s="453"/>
      <c r="C101" s="457" t="s">
        <v>138</v>
      </c>
      <c r="D101" s="447">
        <f>5073.77+1543.34+204.9-5000</f>
        <v>1822.0100000000002</v>
      </c>
      <c r="E101" s="447"/>
      <c r="F101" s="447"/>
      <c r="G101" s="455">
        <f t="shared" si="5"/>
        <v>1822.0100000000002</v>
      </c>
      <c r="H101" s="447">
        <v>1606.39</v>
      </c>
      <c r="I101" s="447"/>
      <c r="J101" s="447"/>
      <c r="K101" s="456">
        <f t="shared" si="6"/>
        <v>1606.39</v>
      </c>
      <c r="L101" s="113"/>
    </row>
    <row r="102" spans="2:12" s="14" customFormat="1" ht="15">
      <c r="B102" s="453"/>
      <c r="C102" s="457" t="s">
        <v>123</v>
      </c>
      <c r="D102" s="447">
        <v>1147.98</v>
      </c>
      <c r="E102" s="447"/>
      <c r="F102" s="447"/>
      <c r="G102" s="455">
        <f t="shared" si="5"/>
        <v>1147.98</v>
      </c>
      <c r="H102" s="447">
        <v>969</v>
      </c>
      <c r="I102" s="447"/>
      <c r="J102" s="447"/>
      <c r="K102" s="456">
        <f t="shared" si="6"/>
        <v>969</v>
      </c>
      <c r="L102" s="113"/>
    </row>
    <row r="103" spans="2:12" s="14" customFormat="1" ht="15">
      <c r="B103" s="453"/>
      <c r="C103" s="457" t="s">
        <v>139</v>
      </c>
      <c r="D103" s="447">
        <f>3740.67+266.16-3000</f>
        <v>1006.8299999999999</v>
      </c>
      <c r="E103" s="447"/>
      <c r="F103" s="447"/>
      <c r="G103" s="455">
        <f t="shared" si="5"/>
        <v>1006.8299999999999</v>
      </c>
      <c r="H103" s="447">
        <v>930.74</v>
      </c>
      <c r="I103" s="447"/>
      <c r="J103" s="447"/>
      <c r="K103" s="456">
        <f t="shared" si="6"/>
        <v>930.74</v>
      </c>
      <c r="L103" s="113"/>
    </row>
    <row r="104" spans="2:12" s="14" customFormat="1" ht="15">
      <c r="B104" s="453"/>
      <c r="C104" s="457" t="s">
        <v>167</v>
      </c>
      <c r="D104" s="447">
        <v>1323.75</v>
      </c>
      <c r="E104" s="447"/>
      <c r="F104" s="447"/>
      <c r="G104" s="455">
        <f t="shared" si="5"/>
        <v>1323.75</v>
      </c>
      <c r="H104" s="447">
        <v>1200</v>
      </c>
      <c r="I104" s="447"/>
      <c r="J104" s="447"/>
      <c r="K104" s="456">
        <f t="shared" si="6"/>
        <v>1200</v>
      </c>
      <c r="L104" s="113"/>
    </row>
    <row r="105" spans="2:12" s="14" customFormat="1" ht="15">
      <c r="B105" s="453"/>
      <c r="C105" s="457" t="s">
        <v>141</v>
      </c>
      <c r="D105" s="447">
        <v>570</v>
      </c>
      <c r="E105" s="447"/>
      <c r="F105" s="447"/>
      <c r="G105" s="455">
        <f t="shared" si="5"/>
        <v>570</v>
      </c>
      <c r="H105" s="447">
        <v>461.88</v>
      </c>
      <c r="I105" s="447"/>
      <c r="J105" s="447"/>
      <c r="K105" s="456">
        <f t="shared" si="6"/>
        <v>461.88</v>
      </c>
      <c r="L105" s="113"/>
    </row>
    <row r="106" spans="2:12" s="14" customFormat="1" ht="15.75">
      <c r="B106" s="453"/>
      <c r="C106" s="458" t="s">
        <v>338</v>
      </c>
      <c r="D106" s="459">
        <f>SUM(D99:D105)</f>
        <v>34021.39</v>
      </c>
      <c r="E106" s="459">
        <f>SUM(E98:E104)</f>
        <v>0</v>
      </c>
      <c r="F106" s="459">
        <f>SUM(F98:F104)</f>
        <v>0</v>
      </c>
      <c r="G106" s="459">
        <f>SUM(G99:G105)</f>
        <v>34021.39</v>
      </c>
      <c r="H106" s="459">
        <f>SUM(H99:H105)</f>
        <v>19458.54</v>
      </c>
      <c r="I106" s="459">
        <f>SUM(I98:I104)</f>
        <v>0</v>
      </c>
      <c r="J106" s="459">
        <f>SUM(J98:J104)</f>
        <v>0</v>
      </c>
      <c r="K106" s="459">
        <f>SUM(K99:K105)</f>
        <v>19458.54</v>
      </c>
      <c r="L106" s="113"/>
    </row>
    <row r="107" spans="2:12" s="14" customFormat="1" ht="9" customHeight="1">
      <c r="B107" s="453"/>
      <c r="C107" s="454"/>
      <c r="D107" s="450"/>
      <c r="E107" s="450"/>
      <c r="F107" s="450"/>
      <c r="G107" s="451"/>
      <c r="H107" s="450"/>
      <c r="I107" s="450"/>
      <c r="J107" s="450"/>
      <c r="K107" s="452"/>
      <c r="L107" s="113"/>
    </row>
    <row r="108" spans="2:12" s="14" customFormat="1" ht="15.75">
      <c r="B108" s="460"/>
      <c r="C108" s="440" t="s">
        <v>142</v>
      </c>
      <c r="D108" s="461"/>
      <c r="E108" s="461"/>
      <c r="F108" s="461"/>
      <c r="G108" s="462"/>
      <c r="H108" s="461"/>
      <c r="I108" s="461"/>
      <c r="J108" s="461"/>
      <c r="K108" s="463"/>
      <c r="L108" s="113"/>
    </row>
    <row r="109" spans="2:12" s="14" customFormat="1" ht="15">
      <c r="B109" s="460"/>
      <c r="C109" s="457" t="s">
        <v>143</v>
      </c>
      <c r="D109" s="461">
        <v>16602.66</v>
      </c>
      <c r="E109" s="461"/>
      <c r="F109" s="461"/>
      <c r="G109" s="464">
        <f>SUM(D109:F109)</f>
        <v>16602.66</v>
      </c>
      <c r="H109" s="461">
        <v>12889.98</v>
      </c>
      <c r="I109" s="461"/>
      <c r="J109" s="461"/>
      <c r="K109" s="464">
        <f>SUM(H109:J109)</f>
        <v>12889.98</v>
      </c>
      <c r="L109" s="113"/>
    </row>
    <row r="110" spans="2:12" s="14" customFormat="1" ht="15">
      <c r="B110" s="460"/>
      <c r="C110" s="457" t="s">
        <v>144</v>
      </c>
      <c r="D110" s="461">
        <v>4252.36</v>
      </c>
      <c r="E110" s="461"/>
      <c r="F110" s="461"/>
      <c r="G110" s="464">
        <f>SUM(D110:F110)</f>
        <v>4252.36</v>
      </c>
      <c r="H110" s="461">
        <v>3043.55</v>
      </c>
      <c r="I110" s="461"/>
      <c r="J110" s="461"/>
      <c r="K110" s="464">
        <f>SUM(H110:J110)</f>
        <v>3043.55</v>
      </c>
      <c r="L110" s="113"/>
    </row>
    <row r="111" spans="2:12" s="14" customFormat="1" ht="15">
      <c r="B111" s="460"/>
      <c r="C111" s="457" t="s">
        <v>138</v>
      </c>
      <c r="D111" s="461">
        <v>10528.91</v>
      </c>
      <c r="E111" s="461"/>
      <c r="F111" s="461"/>
      <c r="G111" s="464">
        <f>SUM(D111:F111)</f>
        <v>10528.91</v>
      </c>
      <c r="H111" s="461">
        <v>11782.93</v>
      </c>
      <c r="I111" s="461"/>
      <c r="J111" s="461"/>
      <c r="K111" s="464">
        <f>SUM(H111:J111)</f>
        <v>11782.93</v>
      </c>
      <c r="L111" s="113"/>
    </row>
    <row r="112" spans="2:12" s="14" customFormat="1" ht="15">
      <c r="B112" s="460"/>
      <c r="C112" s="457" t="s">
        <v>9</v>
      </c>
      <c r="D112" s="461">
        <f>9623.23+2273.93</f>
        <v>11897.16</v>
      </c>
      <c r="E112" s="461"/>
      <c r="F112" s="461"/>
      <c r="G112" s="464">
        <f>SUM(D112:F112)</f>
        <v>11897.16</v>
      </c>
      <c r="H112" s="461">
        <v>9899.48</v>
      </c>
      <c r="I112" s="461"/>
      <c r="J112" s="461"/>
      <c r="K112" s="464">
        <f>SUM(H112:J112)</f>
        <v>9899.48</v>
      </c>
      <c r="L112" s="113"/>
    </row>
    <row r="113" spans="2:12" s="14" customFormat="1" ht="15">
      <c r="B113" s="460"/>
      <c r="C113" s="457" t="s">
        <v>123</v>
      </c>
      <c r="D113" s="461">
        <v>447.56</v>
      </c>
      <c r="E113" s="461"/>
      <c r="F113" s="461"/>
      <c r="G113" s="464">
        <f>SUM(D113:F113)</f>
        <v>447.56</v>
      </c>
      <c r="H113" s="461">
        <v>484.41</v>
      </c>
      <c r="I113" s="461"/>
      <c r="J113" s="461"/>
      <c r="K113" s="464">
        <f>SUM(H113:J113)</f>
        <v>484.41</v>
      </c>
      <c r="L113" s="113"/>
    </row>
    <row r="114" spans="2:12" s="41" customFormat="1" ht="15.75">
      <c r="B114" s="465"/>
      <c r="C114" s="466" t="s">
        <v>340</v>
      </c>
      <c r="D114" s="450">
        <f>SUM(D109:D113)</f>
        <v>43728.649999999994</v>
      </c>
      <c r="E114" s="450">
        <f aca="true" t="shared" si="7" ref="E114:K114">SUM(E109:E113)</f>
        <v>0</v>
      </c>
      <c r="F114" s="450">
        <f t="shared" si="7"/>
        <v>0</v>
      </c>
      <c r="G114" s="450">
        <f t="shared" si="7"/>
        <v>43728.649999999994</v>
      </c>
      <c r="H114" s="450">
        <f t="shared" si="7"/>
        <v>38100.350000000006</v>
      </c>
      <c r="I114" s="450">
        <f t="shared" si="7"/>
        <v>0</v>
      </c>
      <c r="J114" s="450">
        <f t="shared" si="7"/>
        <v>0</v>
      </c>
      <c r="K114" s="450">
        <f t="shared" si="7"/>
        <v>38100.350000000006</v>
      </c>
      <c r="L114" s="115"/>
    </row>
    <row r="115" spans="2:12" s="41" customFormat="1" ht="7.5" customHeight="1">
      <c r="B115" s="465"/>
      <c r="C115" s="466"/>
      <c r="D115" s="450"/>
      <c r="E115" s="450"/>
      <c r="F115" s="450"/>
      <c r="G115" s="451"/>
      <c r="H115" s="450"/>
      <c r="I115" s="450"/>
      <c r="J115" s="450"/>
      <c r="K115" s="450"/>
      <c r="L115" s="115"/>
    </row>
    <row r="116" spans="2:12" s="41" customFormat="1" ht="15.75">
      <c r="B116" s="465"/>
      <c r="C116" s="467" t="s">
        <v>193</v>
      </c>
      <c r="D116" s="450"/>
      <c r="E116" s="450"/>
      <c r="F116" s="450"/>
      <c r="G116" s="451"/>
      <c r="H116" s="450"/>
      <c r="I116" s="450"/>
      <c r="J116" s="450"/>
      <c r="K116" s="450"/>
      <c r="L116" s="115"/>
    </row>
    <row r="117" spans="2:12" s="41" customFormat="1" ht="15.75">
      <c r="B117" s="465"/>
      <c r="C117" s="457" t="s">
        <v>194</v>
      </c>
      <c r="D117" s="461">
        <v>15601.84</v>
      </c>
      <c r="E117" s="450"/>
      <c r="F117" s="450"/>
      <c r="G117" s="462">
        <f>+D117</f>
        <v>15601.84</v>
      </c>
      <c r="H117" s="461">
        <v>11708.56</v>
      </c>
      <c r="I117" s="461"/>
      <c r="J117" s="450"/>
      <c r="K117" s="464">
        <f>SUM(H117:J117)</f>
        <v>11708.56</v>
      </c>
      <c r="L117" s="115"/>
    </row>
    <row r="118" spans="2:12" s="41" customFormat="1" ht="15.75">
      <c r="B118" s="465"/>
      <c r="C118" s="457" t="s">
        <v>157</v>
      </c>
      <c r="D118" s="461">
        <v>3997.37</v>
      </c>
      <c r="E118" s="450"/>
      <c r="F118" s="450"/>
      <c r="G118" s="462">
        <f>+D118</f>
        <v>3997.37</v>
      </c>
      <c r="H118" s="461">
        <v>2742.54</v>
      </c>
      <c r="I118" s="461"/>
      <c r="J118" s="450"/>
      <c r="K118" s="464">
        <f>SUM(H118:J118)</f>
        <v>2742.54</v>
      </c>
      <c r="L118" s="115"/>
    </row>
    <row r="119" spans="2:12" s="41" customFormat="1" ht="15.75">
      <c r="B119" s="465"/>
      <c r="C119" s="457" t="s">
        <v>351</v>
      </c>
      <c r="D119" s="461">
        <v>2578.36</v>
      </c>
      <c r="E119" s="450"/>
      <c r="F119" s="450"/>
      <c r="G119" s="462">
        <f>+D119</f>
        <v>2578.36</v>
      </c>
      <c r="H119" s="461">
        <v>3085.32</v>
      </c>
      <c r="I119" s="461"/>
      <c r="J119" s="450"/>
      <c r="K119" s="464">
        <f>SUM(H119:J119)</f>
        <v>3085.32</v>
      </c>
      <c r="L119" s="115"/>
    </row>
    <row r="120" spans="2:12" s="41" customFormat="1" ht="15.75">
      <c r="B120" s="465"/>
      <c r="C120" s="466" t="s">
        <v>341</v>
      </c>
      <c r="D120" s="450">
        <f>SUM(D117:D119)</f>
        <v>22177.57</v>
      </c>
      <c r="E120" s="450">
        <f aca="true" t="shared" si="8" ref="E120:K120">SUM(E117:E119)</f>
        <v>0</v>
      </c>
      <c r="F120" s="450">
        <f t="shared" si="8"/>
        <v>0</v>
      </c>
      <c r="G120" s="450">
        <f t="shared" si="8"/>
        <v>22177.57</v>
      </c>
      <c r="H120" s="450">
        <f t="shared" si="8"/>
        <v>17536.42</v>
      </c>
      <c r="I120" s="450">
        <f t="shared" si="8"/>
        <v>0</v>
      </c>
      <c r="J120" s="450">
        <f t="shared" si="8"/>
        <v>0</v>
      </c>
      <c r="K120" s="450">
        <f t="shared" si="8"/>
        <v>17536.42</v>
      </c>
      <c r="L120" s="115"/>
    </row>
    <row r="121" spans="2:12" s="41" customFormat="1" ht="7.5" customHeight="1">
      <c r="B121" s="465"/>
      <c r="C121" s="466"/>
      <c r="D121" s="450"/>
      <c r="E121" s="450"/>
      <c r="F121" s="450"/>
      <c r="G121" s="451"/>
      <c r="H121" s="450"/>
      <c r="I121" s="450"/>
      <c r="J121" s="450"/>
      <c r="K121" s="450"/>
      <c r="L121" s="115"/>
    </row>
    <row r="122" spans="2:12" s="41" customFormat="1" ht="15.75">
      <c r="B122" s="465"/>
      <c r="C122" s="466" t="s">
        <v>140</v>
      </c>
      <c r="D122" s="461">
        <v>0</v>
      </c>
      <c r="E122" s="461">
        <v>73738.07</v>
      </c>
      <c r="F122" s="450"/>
      <c r="G122" s="464">
        <f>SUM(D122:F122)</f>
        <v>73738.07</v>
      </c>
      <c r="H122" s="450"/>
      <c r="I122" s="461">
        <v>70425.87</v>
      </c>
      <c r="J122" s="450"/>
      <c r="K122" s="461">
        <f>+I122</f>
        <v>70425.87</v>
      </c>
      <c r="L122" s="115"/>
    </row>
    <row r="123" spans="2:12" s="41" customFormat="1" ht="15.75">
      <c r="B123" s="465"/>
      <c r="C123" s="466" t="s">
        <v>151</v>
      </c>
      <c r="D123" s="461">
        <v>0</v>
      </c>
      <c r="E123" s="461">
        <v>67480.6</v>
      </c>
      <c r="F123" s="450"/>
      <c r="G123" s="464">
        <f>SUM(D123:F123)</f>
        <v>67480.6</v>
      </c>
      <c r="H123" s="450"/>
      <c r="I123" s="461">
        <v>58522.53</v>
      </c>
      <c r="J123" s="450"/>
      <c r="K123" s="461">
        <f>+I123</f>
        <v>58522.53</v>
      </c>
      <c r="L123" s="115"/>
    </row>
    <row r="124" spans="2:12" s="41" customFormat="1" ht="15.75">
      <c r="B124" s="465"/>
      <c r="C124" s="466" t="s">
        <v>342</v>
      </c>
      <c r="D124" s="450">
        <v>0</v>
      </c>
      <c r="E124" s="450">
        <f>SUM(E122:E123)</f>
        <v>141218.67</v>
      </c>
      <c r="F124" s="450">
        <v>0</v>
      </c>
      <c r="G124" s="468">
        <f>SUM(D124:F124)</f>
        <v>141218.67</v>
      </c>
      <c r="H124" s="450">
        <v>0</v>
      </c>
      <c r="I124" s="450">
        <f>SUM(I122:I123)</f>
        <v>128948.4</v>
      </c>
      <c r="J124" s="450">
        <v>0</v>
      </c>
      <c r="K124" s="450">
        <f>+I124</f>
        <v>128948.4</v>
      </c>
      <c r="L124" s="115"/>
    </row>
    <row r="125" spans="2:12" s="41" customFormat="1" ht="5.25" customHeight="1" thickBot="1">
      <c r="B125" s="465"/>
      <c r="C125" s="466"/>
      <c r="D125" s="450"/>
      <c r="E125" s="450"/>
      <c r="F125" s="450"/>
      <c r="G125" s="451"/>
      <c r="H125" s="450"/>
      <c r="I125" s="450"/>
      <c r="J125" s="450"/>
      <c r="K125" s="450"/>
      <c r="L125" s="115"/>
    </row>
    <row r="126" spans="2:12" s="14" customFormat="1" ht="6.75" customHeight="1" thickTop="1">
      <c r="B126" s="469"/>
      <c r="C126" s="470"/>
      <c r="D126" s="471"/>
      <c r="E126" s="471"/>
      <c r="F126" s="471"/>
      <c r="G126" s="471"/>
      <c r="H126" s="471"/>
      <c r="I126" s="471"/>
      <c r="J126" s="471"/>
      <c r="K126" s="472"/>
      <c r="L126" s="113"/>
    </row>
    <row r="127" spans="2:12" s="41" customFormat="1" ht="15.75">
      <c r="B127" s="465"/>
      <c r="C127" s="473" t="s">
        <v>22</v>
      </c>
      <c r="D127" s="450">
        <f aca="true" t="shared" si="9" ref="D127:K127">+D96+D106+D114+D120+D124</f>
        <v>1303178.9199999997</v>
      </c>
      <c r="E127" s="450">
        <f t="shared" si="9"/>
        <v>141218.67</v>
      </c>
      <c r="F127" s="450">
        <f t="shared" si="9"/>
        <v>210017.44</v>
      </c>
      <c r="G127" s="450">
        <f t="shared" si="9"/>
        <v>1654415.0299999996</v>
      </c>
      <c r="H127" s="450">
        <f t="shared" si="9"/>
        <v>1180237.9000000004</v>
      </c>
      <c r="I127" s="450">
        <f t="shared" si="9"/>
        <v>128948.4</v>
      </c>
      <c r="J127" s="450">
        <f>J79</f>
        <v>217477.07</v>
      </c>
      <c r="K127" s="450">
        <f t="shared" si="9"/>
        <v>1526663.37</v>
      </c>
      <c r="L127" s="115"/>
    </row>
    <row r="128" spans="2:12" s="14" customFormat="1" ht="10.5" customHeight="1" thickBot="1">
      <c r="B128" s="474"/>
      <c r="C128" s="475"/>
      <c r="D128" s="476"/>
      <c r="E128" s="476"/>
      <c r="F128" s="476"/>
      <c r="G128" s="476"/>
      <c r="H128" s="476"/>
      <c r="I128" s="476"/>
      <c r="J128" s="477"/>
      <c r="K128" s="477"/>
      <c r="L128" s="113"/>
    </row>
    <row r="129" spans="2:12" s="14" customFormat="1" ht="15.75" thickTop="1">
      <c r="B129" s="478" t="s">
        <v>360</v>
      </c>
      <c r="C129" s="479"/>
      <c r="D129" s="480"/>
      <c r="E129" s="480"/>
      <c r="F129" s="480"/>
      <c r="G129" s="480"/>
      <c r="H129" s="480"/>
      <c r="I129" s="480"/>
      <c r="J129" s="480"/>
      <c r="K129" s="480"/>
      <c r="L129" s="113"/>
    </row>
    <row r="130" spans="2:12" s="14" customFormat="1" ht="15">
      <c r="B130" s="479"/>
      <c r="C130" s="479"/>
      <c r="D130" s="478" t="s">
        <v>45</v>
      </c>
      <c r="E130" s="478"/>
      <c r="F130" s="479"/>
      <c r="G130" s="480"/>
      <c r="H130" s="480"/>
      <c r="I130" s="480"/>
      <c r="J130" s="480"/>
      <c r="K130" s="478"/>
      <c r="L130" s="113"/>
    </row>
    <row r="131" spans="2:12" s="14" customFormat="1" ht="15">
      <c r="B131" s="479"/>
      <c r="C131" s="479"/>
      <c r="D131" s="478"/>
      <c r="E131" s="478"/>
      <c r="F131" s="478"/>
      <c r="G131" s="480"/>
      <c r="H131" s="480"/>
      <c r="I131" s="480"/>
      <c r="J131" s="480"/>
      <c r="K131" s="478"/>
      <c r="L131" s="113"/>
    </row>
    <row r="132" spans="2:12" s="14" customFormat="1" ht="15">
      <c r="B132" s="479"/>
      <c r="C132" s="479"/>
      <c r="D132" s="478"/>
      <c r="E132" s="478"/>
      <c r="F132" s="478"/>
      <c r="G132" s="480"/>
      <c r="H132" s="480"/>
      <c r="I132" s="480"/>
      <c r="J132" s="480"/>
      <c r="K132" s="478"/>
      <c r="L132" s="113"/>
    </row>
    <row r="133" spans="2:11" ht="15">
      <c r="B133" s="481"/>
      <c r="C133" s="481"/>
      <c r="D133" s="482"/>
      <c r="E133" s="482"/>
      <c r="F133" s="482"/>
      <c r="G133" s="482"/>
      <c r="H133" s="482"/>
      <c r="I133" s="482"/>
      <c r="J133" s="482"/>
      <c r="K133" s="482"/>
    </row>
    <row r="134" spans="2:11" ht="15">
      <c r="B134" s="481"/>
      <c r="C134" s="481"/>
      <c r="D134" s="482"/>
      <c r="E134" s="482"/>
      <c r="F134" s="482"/>
      <c r="G134" s="482"/>
      <c r="H134" s="482"/>
      <c r="I134" s="482"/>
      <c r="J134" s="482"/>
      <c r="K134" s="482"/>
    </row>
    <row r="135" spans="2:11" ht="15">
      <c r="B135" s="481"/>
      <c r="C135" s="481"/>
      <c r="D135" s="482"/>
      <c r="E135" s="482"/>
      <c r="F135" s="482"/>
      <c r="G135" s="482"/>
      <c r="H135" s="482"/>
      <c r="I135" s="482"/>
      <c r="J135" s="482"/>
      <c r="K135" s="482"/>
    </row>
    <row r="136" spans="2:11" ht="15">
      <c r="B136" s="481"/>
      <c r="C136" s="481"/>
      <c r="D136" s="482"/>
      <c r="E136" s="482"/>
      <c r="F136" s="482"/>
      <c r="G136" s="482"/>
      <c r="H136" s="482"/>
      <c r="I136" s="482"/>
      <c r="J136" s="482"/>
      <c r="K136" s="482"/>
    </row>
    <row r="137" spans="2:11" ht="15">
      <c r="B137" s="481"/>
      <c r="C137" s="481"/>
      <c r="D137" s="482"/>
      <c r="E137" s="482"/>
      <c r="F137" s="482"/>
      <c r="G137" s="482"/>
      <c r="H137" s="482"/>
      <c r="I137" s="482"/>
      <c r="J137" s="482"/>
      <c r="K137" s="482"/>
    </row>
    <row r="138" spans="2:11" ht="15">
      <c r="B138" s="481"/>
      <c r="C138" s="481"/>
      <c r="D138" s="482"/>
      <c r="E138" s="482"/>
      <c r="F138" s="482"/>
      <c r="G138" s="482"/>
      <c r="H138" s="482"/>
      <c r="I138" s="482"/>
      <c r="J138" s="482"/>
      <c r="K138" s="482"/>
    </row>
    <row r="139" spans="2:11" ht="15">
      <c r="B139" s="481"/>
      <c r="C139" s="481"/>
      <c r="D139" s="482"/>
      <c r="E139" s="482"/>
      <c r="F139" s="482"/>
      <c r="G139" s="482"/>
      <c r="H139" s="482"/>
      <c r="I139" s="482"/>
      <c r="J139" s="482"/>
      <c r="K139" s="482"/>
    </row>
    <row r="140" spans="2:11" ht="15">
      <c r="B140" s="481"/>
      <c r="C140" s="481"/>
      <c r="D140" s="482"/>
      <c r="E140" s="482"/>
      <c r="F140" s="482"/>
      <c r="G140" s="482"/>
      <c r="H140" s="482"/>
      <c r="I140" s="482"/>
      <c r="J140" s="482"/>
      <c r="K140" s="482"/>
    </row>
    <row r="141" spans="2:11" ht="15">
      <c r="B141" s="481"/>
      <c r="C141" s="481"/>
      <c r="D141" s="482"/>
      <c r="E141" s="482"/>
      <c r="F141" s="482"/>
      <c r="G141" s="482"/>
      <c r="H141" s="482"/>
      <c r="I141" s="482"/>
      <c r="J141" s="482"/>
      <c r="K141" s="482"/>
    </row>
    <row r="142" spans="2:11" ht="15">
      <c r="B142" s="481"/>
      <c r="C142" s="481"/>
      <c r="D142" s="482"/>
      <c r="E142" s="482"/>
      <c r="F142" s="482"/>
      <c r="G142" s="482"/>
      <c r="H142" s="482"/>
      <c r="I142" s="482"/>
      <c r="J142" s="482"/>
      <c r="K142" s="482"/>
    </row>
    <row r="143" spans="2:11" ht="15">
      <c r="B143" s="481"/>
      <c r="C143" s="481"/>
      <c r="D143" s="482"/>
      <c r="E143" s="482"/>
      <c r="F143" s="482"/>
      <c r="G143" s="482"/>
      <c r="H143" s="482"/>
      <c r="I143" s="482"/>
      <c r="J143" s="482"/>
      <c r="K143" s="482"/>
    </row>
    <row r="144" spans="2:11" ht="15">
      <c r="B144" s="481"/>
      <c r="C144" s="481"/>
      <c r="D144" s="482"/>
      <c r="E144" s="482"/>
      <c r="F144" s="482"/>
      <c r="G144" s="482"/>
      <c r="H144" s="482"/>
      <c r="I144" s="482"/>
      <c r="J144" s="482"/>
      <c r="K144" s="482"/>
    </row>
    <row r="145" spans="2:11" ht="15">
      <c r="B145" s="481"/>
      <c r="C145" s="481"/>
      <c r="D145" s="482"/>
      <c r="E145" s="482"/>
      <c r="F145" s="482"/>
      <c r="G145" s="482"/>
      <c r="H145" s="482"/>
      <c r="I145" s="482"/>
      <c r="J145" s="482"/>
      <c r="K145" s="482"/>
    </row>
    <row r="146" spans="2:11" ht="15">
      <c r="B146" s="481"/>
      <c r="C146" s="481"/>
      <c r="D146" s="482"/>
      <c r="E146" s="482"/>
      <c r="F146" s="482"/>
      <c r="G146" s="482"/>
      <c r="H146" s="482"/>
      <c r="I146" s="482"/>
      <c r="J146" s="482"/>
      <c r="K146" s="482"/>
    </row>
    <row r="147" spans="2:11" ht="15">
      <c r="B147" s="481"/>
      <c r="C147" s="481"/>
      <c r="D147" s="482"/>
      <c r="E147" s="482"/>
      <c r="F147" s="482"/>
      <c r="G147" s="482"/>
      <c r="H147" s="482"/>
      <c r="I147" s="482"/>
      <c r="J147" s="482"/>
      <c r="K147" s="482"/>
    </row>
    <row r="148" spans="2:11" ht="15">
      <c r="B148" s="481"/>
      <c r="C148" s="481"/>
      <c r="D148" s="482"/>
      <c r="E148" s="482"/>
      <c r="F148" s="482"/>
      <c r="G148" s="482"/>
      <c r="H148" s="482"/>
      <c r="I148" s="482"/>
      <c r="J148" s="482"/>
      <c r="K148" s="482"/>
    </row>
    <row r="149" spans="2:11" ht="15">
      <c r="B149" s="481"/>
      <c r="C149" s="481"/>
      <c r="D149" s="482"/>
      <c r="E149" s="482"/>
      <c r="F149" s="482"/>
      <c r="G149" s="482"/>
      <c r="H149" s="482"/>
      <c r="I149" s="482"/>
      <c r="J149" s="482"/>
      <c r="K149" s="482"/>
    </row>
    <row r="150" spans="2:11" ht="15">
      <c r="B150" s="481"/>
      <c r="C150" s="481"/>
      <c r="D150" s="482"/>
      <c r="E150" s="482"/>
      <c r="F150" s="482"/>
      <c r="G150" s="482"/>
      <c r="H150" s="482"/>
      <c r="I150" s="482"/>
      <c r="J150" s="482"/>
      <c r="K150" s="482"/>
    </row>
    <row r="151" spans="2:11" ht="15">
      <c r="B151" s="481"/>
      <c r="C151" s="481"/>
      <c r="D151" s="482"/>
      <c r="E151" s="482"/>
      <c r="F151" s="482"/>
      <c r="G151" s="482"/>
      <c r="H151" s="482"/>
      <c r="I151" s="482"/>
      <c r="J151" s="482"/>
      <c r="K151" s="482"/>
    </row>
    <row r="152" spans="2:11" ht="15">
      <c r="B152" s="481"/>
      <c r="C152" s="481"/>
      <c r="D152" s="482"/>
      <c r="E152" s="482"/>
      <c r="F152" s="482"/>
      <c r="G152" s="482"/>
      <c r="H152" s="482"/>
      <c r="I152" s="482"/>
      <c r="J152" s="482"/>
      <c r="K152" s="482"/>
    </row>
    <row r="153" spans="2:11" ht="15">
      <c r="B153" s="481"/>
      <c r="C153" s="481"/>
      <c r="D153" s="482"/>
      <c r="E153" s="482"/>
      <c r="F153" s="482"/>
      <c r="G153" s="482"/>
      <c r="H153" s="482"/>
      <c r="I153" s="482"/>
      <c r="J153" s="482"/>
      <c r="K153" s="482"/>
    </row>
    <row r="154" spans="2:11" ht="15">
      <c r="B154" s="481"/>
      <c r="C154" s="481"/>
      <c r="D154" s="482"/>
      <c r="E154" s="482"/>
      <c r="F154" s="482"/>
      <c r="G154" s="482"/>
      <c r="H154" s="482"/>
      <c r="I154" s="482"/>
      <c r="J154" s="482"/>
      <c r="K154" s="482"/>
    </row>
    <row r="155" spans="2:11" ht="15">
      <c r="B155" s="481"/>
      <c r="C155" s="481"/>
      <c r="D155" s="482"/>
      <c r="E155" s="482"/>
      <c r="F155" s="482"/>
      <c r="G155" s="482"/>
      <c r="H155" s="482"/>
      <c r="I155" s="482"/>
      <c r="J155" s="482"/>
      <c r="K155" s="482"/>
    </row>
    <row r="156" spans="2:11" ht="15">
      <c r="B156" s="481"/>
      <c r="C156" s="481"/>
      <c r="D156" s="482"/>
      <c r="E156" s="482"/>
      <c r="F156" s="482"/>
      <c r="G156" s="482"/>
      <c r="H156" s="482"/>
      <c r="I156" s="482"/>
      <c r="J156" s="482"/>
      <c r="K156" s="482"/>
    </row>
    <row r="157" spans="2:11" ht="15">
      <c r="B157" s="481"/>
      <c r="C157" s="481"/>
      <c r="D157" s="482"/>
      <c r="E157" s="482"/>
      <c r="F157" s="482"/>
      <c r="G157" s="482"/>
      <c r="H157" s="482"/>
      <c r="I157" s="482"/>
      <c r="J157" s="482"/>
      <c r="K157" s="482"/>
    </row>
    <row r="158" spans="2:11" ht="15">
      <c r="B158" s="481"/>
      <c r="C158" s="481"/>
      <c r="D158" s="482"/>
      <c r="E158" s="482"/>
      <c r="F158" s="482"/>
      <c r="G158" s="482"/>
      <c r="H158" s="482"/>
      <c r="I158" s="482"/>
      <c r="J158" s="482"/>
      <c r="K158" s="482"/>
    </row>
    <row r="159" spans="2:11" ht="15">
      <c r="B159" s="481"/>
      <c r="C159" s="481"/>
      <c r="D159" s="482"/>
      <c r="E159" s="482"/>
      <c r="F159" s="482"/>
      <c r="G159" s="482"/>
      <c r="H159" s="482"/>
      <c r="I159" s="482"/>
      <c r="J159" s="482"/>
      <c r="K159" s="482"/>
    </row>
    <row r="160" spans="2:11" ht="15">
      <c r="B160" s="481"/>
      <c r="C160" s="481"/>
      <c r="D160" s="482"/>
      <c r="E160" s="482"/>
      <c r="F160" s="482"/>
      <c r="G160" s="482"/>
      <c r="H160" s="482"/>
      <c r="I160" s="482"/>
      <c r="J160" s="482"/>
      <c r="K160" s="482"/>
    </row>
    <row r="161" spans="2:11" ht="15">
      <c r="B161" s="481"/>
      <c r="C161" s="481"/>
      <c r="D161" s="482"/>
      <c r="E161" s="482"/>
      <c r="F161" s="482"/>
      <c r="G161" s="482"/>
      <c r="H161" s="482"/>
      <c r="I161" s="482"/>
      <c r="J161" s="482"/>
      <c r="K161" s="482"/>
    </row>
    <row r="162" spans="2:11" ht="15">
      <c r="B162" s="481"/>
      <c r="C162" s="481"/>
      <c r="D162" s="482"/>
      <c r="E162" s="482"/>
      <c r="F162" s="482"/>
      <c r="G162" s="482"/>
      <c r="H162" s="482"/>
      <c r="I162" s="482"/>
      <c r="J162" s="482"/>
      <c r="K162" s="482"/>
    </row>
    <row r="163" spans="2:11" ht="15">
      <c r="B163" s="481"/>
      <c r="C163" s="481"/>
      <c r="D163" s="482"/>
      <c r="E163" s="482"/>
      <c r="F163" s="482"/>
      <c r="G163" s="482"/>
      <c r="H163" s="482"/>
      <c r="I163" s="482"/>
      <c r="J163" s="482"/>
      <c r="K163" s="482"/>
    </row>
    <row r="164" spans="2:11" ht="15">
      <c r="B164" s="481"/>
      <c r="C164" s="481"/>
      <c r="D164" s="482"/>
      <c r="E164" s="482"/>
      <c r="F164" s="482"/>
      <c r="G164" s="482"/>
      <c r="H164" s="482"/>
      <c r="I164" s="482"/>
      <c r="J164" s="482"/>
      <c r="K164" s="482"/>
    </row>
    <row r="165" spans="2:11" ht="15">
      <c r="B165" s="481"/>
      <c r="C165" s="481"/>
      <c r="D165" s="482"/>
      <c r="E165" s="482"/>
      <c r="F165" s="482"/>
      <c r="G165" s="482"/>
      <c r="H165" s="482"/>
      <c r="I165" s="482"/>
      <c r="J165" s="482"/>
      <c r="K165" s="482"/>
    </row>
    <row r="166" spans="2:11" ht="15">
      <c r="B166" s="481"/>
      <c r="C166" s="481"/>
      <c r="D166" s="482"/>
      <c r="E166" s="482"/>
      <c r="F166" s="482"/>
      <c r="G166" s="482"/>
      <c r="H166" s="482"/>
      <c r="I166" s="482"/>
      <c r="J166" s="482"/>
      <c r="K166" s="482"/>
    </row>
    <row r="167" spans="2:11" ht="15">
      <c r="B167" s="481"/>
      <c r="C167" s="481"/>
      <c r="D167" s="482"/>
      <c r="E167" s="482"/>
      <c r="F167" s="482"/>
      <c r="G167" s="482"/>
      <c r="H167" s="482"/>
      <c r="I167" s="482"/>
      <c r="J167" s="482"/>
      <c r="K167" s="482"/>
    </row>
    <row r="168" spans="2:11" ht="15">
      <c r="B168" s="481"/>
      <c r="C168" s="481"/>
      <c r="D168" s="482"/>
      <c r="E168" s="482"/>
      <c r="F168" s="482"/>
      <c r="G168" s="482"/>
      <c r="H168" s="482"/>
      <c r="I168" s="482"/>
      <c r="J168" s="482"/>
      <c r="K168" s="482"/>
    </row>
    <row r="169" spans="2:11" ht="15">
      <c r="B169" s="481"/>
      <c r="C169" s="481"/>
      <c r="D169" s="482"/>
      <c r="E169" s="482"/>
      <c r="F169" s="482"/>
      <c r="G169" s="482"/>
      <c r="H169" s="482"/>
      <c r="I169" s="482"/>
      <c r="J169" s="482"/>
      <c r="K169" s="482"/>
    </row>
    <row r="170" spans="2:11" ht="15">
      <c r="B170" s="481"/>
      <c r="C170" s="481"/>
      <c r="D170" s="482"/>
      <c r="E170" s="482"/>
      <c r="F170" s="482"/>
      <c r="G170" s="482"/>
      <c r="H170" s="482"/>
      <c r="I170" s="482"/>
      <c r="J170" s="482"/>
      <c r="K170" s="482"/>
    </row>
    <row r="171" spans="2:11" ht="15">
      <c r="B171" s="481"/>
      <c r="C171" s="481"/>
      <c r="D171" s="482"/>
      <c r="E171" s="482"/>
      <c r="F171" s="482"/>
      <c r="G171" s="482"/>
      <c r="H171" s="482"/>
      <c r="I171" s="482"/>
      <c r="J171" s="482"/>
      <c r="K171" s="482"/>
    </row>
    <row r="172" spans="2:11" ht="15">
      <c r="B172" s="481"/>
      <c r="C172" s="481"/>
      <c r="D172" s="482"/>
      <c r="E172" s="482"/>
      <c r="F172" s="482"/>
      <c r="G172" s="482"/>
      <c r="H172" s="482"/>
      <c r="I172" s="482"/>
      <c r="J172" s="482"/>
      <c r="K172" s="482"/>
    </row>
    <row r="173" spans="2:11" ht="15">
      <c r="B173" s="481"/>
      <c r="C173" s="481"/>
      <c r="D173" s="482"/>
      <c r="E173" s="482"/>
      <c r="F173" s="482"/>
      <c r="G173" s="482"/>
      <c r="H173" s="482"/>
      <c r="I173" s="482"/>
      <c r="J173" s="482"/>
      <c r="K173" s="482"/>
    </row>
    <row r="174" spans="2:11" ht="15">
      <c r="B174" s="481"/>
      <c r="C174" s="481"/>
      <c r="D174" s="482"/>
      <c r="E174" s="482"/>
      <c r="F174" s="482"/>
      <c r="G174" s="482"/>
      <c r="H174" s="482"/>
      <c r="I174" s="482"/>
      <c r="J174" s="482"/>
      <c r="K174" s="482"/>
    </row>
    <row r="175" spans="2:11" ht="15">
      <c r="B175" s="481"/>
      <c r="C175" s="481"/>
      <c r="D175" s="482"/>
      <c r="E175" s="482"/>
      <c r="F175" s="482"/>
      <c r="G175" s="482"/>
      <c r="H175" s="482"/>
      <c r="I175" s="482"/>
      <c r="J175" s="482"/>
      <c r="K175" s="482"/>
    </row>
    <row r="176" spans="2:11" ht="15">
      <c r="B176" s="481"/>
      <c r="C176" s="481"/>
      <c r="D176" s="482"/>
      <c r="E176" s="482"/>
      <c r="F176" s="482"/>
      <c r="G176" s="482"/>
      <c r="H176" s="482"/>
      <c r="I176" s="482"/>
      <c r="J176" s="482"/>
      <c r="K176" s="482"/>
    </row>
    <row r="177" spans="2:11" ht="15">
      <c r="B177" s="481"/>
      <c r="C177" s="481"/>
      <c r="D177" s="482"/>
      <c r="E177" s="482"/>
      <c r="F177" s="482"/>
      <c r="G177" s="482"/>
      <c r="H177" s="482"/>
      <c r="I177" s="482"/>
      <c r="J177" s="482"/>
      <c r="K177" s="482"/>
    </row>
    <row r="178" spans="2:11" ht="15">
      <c r="B178" s="481"/>
      <c r="C178" s="481"/>
      <c r="D178" s="482"/>
      <c r="E178" s="482"/>
      <c r="F178" s="482"/>
      <c r="G178" s="482"/>
      <c r="H178" s="482"/>
      <c r="I178" s="482"/>
      <c r="J178" s="482"/>
      <c r="K178" s="482"/>
    </row>
    <row r="179" spans="2:11" ht="15">
      <c r="B179" s="481"/>
      <c r="C179" s="481"/>
      <c r="D179" s="482"/>
      <c r="E179" s="482"/>
      <c r="F179" s="482"/>
      <c r="G179" s="482"/>
      <c r="H179" s="482"/>
      <c r="I179" s="482"/>
      <c r="J179" s="482"/>
      <c r="K179" s="482"/>
    </row>
    <row r="180" spans="2:11" ht="15">
      <c r="B180" s="481"/>
      <c r="C180" s="481"/>
      <c r="D180" s="482"/>
      <c r="E180" s="482"/>
      <c r="F180" s="482"/>
      <c r="G180" s="482"/>
      <c r="H180" s="482"/>
      <c r="I180" s="482"/>
      <c r="J180" s="482"/>
      <c r="K180" s="482"/>
    </row>
    <row r="181" spans="2:11" ht="15">
      <c r="B181" s="481"/>
      <c r="C181" s="481"/>
      <c r="D181" s="482"/>
      <c r="E181" s="482"/>
      <c r="F181" s="482"/>
      <c r="G181" s="482"/>
      <c r="H181" s="482"/>
      <c r="I181" s="482"/>
      <c r="J181" s="482"/>
      <c r="K181" s="482"/>
    </row>
    <row r="182" spans="2:11" ht="15">
      <c r="B182" s="481"/>
      <c r="C182" s="481"/>
      <c r="D182" s="482"/>
      <c r="E182" s="482"/>
      <c r="F182" s="482"/>
      <c r="G182" s="482"/>
      <c r="H182" s="482"/>
      <c r="I182" s="482"/>
      <c r="J182" s="482"/>
      <c r="K182" s="482"/>
    </row>
    <row r="183" spans="2:11" ht="15">
      <c r="B183" s="481"/>
      <c r="C183" s="481"/>
      <c r="D183" s="482"/>
      <c r="E183" s="482"/>
      <c r="F183" s="482"/>
      <c r="G183" s="482"/>
      <c r="H183" s="482"/>
      <c r="I183" s="482"/>
      <c r="J183" s="482"/>
      <c r="K183" s="482"/>
    </row>
    <row r="184" spans="2:11" ht="15">
      <c r="B184" s="481"/>
      <c r="C184" s="481"/>
      <c r="D184" s="482"/>
      <c r="E184" s="482"/>
      <c r="F184" s="482"/>
      <c r="G184" s="482"/>
      <c r="H184" s="482"/>
      <c r="I184" s="482"/>
      <c r="J184" s="482"/>
      <c r="K184" s="482"/>
    </row>
    <row r="185" spans="2:11" ht="15">
      <c r="B185" s="481"/>
      <c r="C185" s="481"/>
      <c r="D185" s="482"/>
      <c r="E185" s="482"/>
      <c r="F185" s="482"/>
      <c r="G185" s="482"/>
      <c r="H185" s="482"/>
      <c r="I185" s="482"/>
      <c r="J185" s="482"/>
      <c r="K185" s="482"/>
    </row>
    <row r="186" spans="2:11" ht="15">
      <c r="B186" s="481"/>
      <c r="C186" s="481"/>
      <c r="D186" s="482"/>
      <c r="E186" s="482"/>
      <c r="F186" s="482"/>
      <c r="G186" s="482"/>
      <c r="H186" s="482"/>
      <c r="I186" s="482"/>
      <c r="J186" s="482"/>
      <c r="K186" s="482"/>
    </row>
    <row r="187" spans="2:11" ht="15">
      <c r="B187" s="481"/>
      <c r="C187" s="481"/>
      <c r="D187" s="482"/>
      <c r="E187" s="482"/>
      <c r="F187" s="482"/>
      <c r="G187" s="482"/>
      <c r="H187" s="482"/>
      <c r="I187" s="482"/>
      <c r="J187" s="482"/>
      <c r="K187" s="482"/>
    </row>
    <row r="188" spans="2:11" ht="15">
      <c r="B188" s="481"/>
      <c r="C188" s="481"/>
      <c r="D188" s="482"/>
      <c r="E188" s="482"/>
      <c r="F188" s="482"/>
      <c r="G188" s="482"/>
      <c r="H188" s="482"/>
      <c r="I188" s="482"/>
      <c r="J188" s="482"/>
      <c r="K188" s="482"/>
    </row>
    <row r="189" spans="2:11" ht="15">
      <c r="B189" s="481"/>
      <c r="C189" s="481"/>
      <c r="D189" s="482"/>
      <c r="E189" s="482"/>
      <c r="F189" s="482"/>
      <c r="G189" s="482"/>
      <c r="H189" s="482"/>
      <c r="I189" s="482"/>
      <c r="J189" s="482"/>
      <c r="K189" s="482"/>
    </row>
    <row r="190" spans="2:11" ht="15">
      <c r="B190" s="481"/>
      <c r="C190" s="481"/>
      <c r="D190" s="482"/>
      <c r="E190" s="482"/>
      <c r="F190" s="482"/>
      <c r="G190" s="482"/>
      <c r="H190" s="482"/>
      <c r="I190" s="482"/>
      <c r="J190" s="482"/>
      <c r="K190" s="482"/>
    </row>
    <row r="191" spans="2:11" ht="15">
      <c r="B191" s="481"/>
      <c r="C191" s="481"/>
      <c r="D191" s="482"/>
      <c r="E191" s="482"/>
      <c r="F191" s="482"/>
      <c r="G191" s="482"/>
      <c r="H191" s="482"/>
      <c r="I191" s="482"/>
      <c r="J191" s="482"/>
      <c r="K191" s="482"/>
    </row>
    <row r="192" spans="2:11" ht="15">
      <c r="B192" s="481"/>
      <c r="C192" s="481"/>
      <c r="D192" s="482"/>
      <c r="E192" s="482"/>
      <c r="F192" s="482"/>
      <c r="G192" s="482"/>
      <c r="H192" s="482"/>
      <c r="I192" s="482"/>
      <c r="J192" s="482"/>
      <c r="K192" s="482"/>
    </row>
    <row r="193" spans="2:11" ht="15">
      <c r="B193" s="481"/>
      <c r="C193" s="481"/>
      <c r="D193" s="482"/>
      <c r="E193" s="482"/>
      <c r="F193" s="482"/>
      <c r="G193" s="482"/>
      <c r="H193" s="482"/>
      <c r="I193" s="482"/>
      <c r="J193" s="482"/>
      <c r="K193" s="482"/>
    </row>
    <row r="194" spans="2:11" ht="15">
      <c r="B194" s="481"/>
      <c r="C194" s="481"/>
      <c r="D194" s="482"/>
      <c r="E194" s="482"/>
      <c r="F194" s="482"/>
      <c r="G194" s="482"/>
      <c r="H194" s="482"/>
      <c r="I194" s="482"/>
      <c r="J194" s="482"/>
      <c r="K194" s="482"/>
    </row>
    <row r="195" spans="2:11" ht="15">
      <c r="B195" s="481"/>
      <c r="C195" s="481"/>
      <c r="D195" s="482"/>
      <c r="E195" s="482"/>
      <c r="F195" s="482"/>
      <c r="G195" s="482"/>
      <c r="H195" s="482"/>
      <c r="I195" s="482"/>
      <c r="J195" s="482"/>
      <c r="K195" s="482"/>
    </row>
    <row r="196" spans="2:11" ht="15">
      <c r="B196" s="481"/>
      <c r="C196" s="481"/>
      <c r="D196" s="482"/>
      <c r="E196" s="482"/>
      <c r="F196" s="482"/>
      <c r="G196" s="482"/>
      <c r="H196" s="482"/>
      <c r="I196" s="482"/>
      <c r="J196" s="482"/>
      <c r="K196" s="482"/>
    </row>
    <row r="197" spans="2:11" ht="15">
      <c r="B197" s="481"/>
      <c r="C197" s="481"/>
      <c r="D197" s="482"/>
      <c r="E197" s="482"/>
      <c r="F197" s="482"/>
      <c r="G197" s="482"/>
      <c r="H197" s="482"/>
      <c r="I197" s="482"/>
      <c r="J197" s="482"/>
      <c r="K197" s="482"/>
    </row>
    <row r="198" spans="2:11" ht="15">
      <c r="B198" s="481"/>
      <c r="C198" s="481"/>
      <c r="D198" s="482"/>
      <c r="E198" s="482"/>
      <c r="F198" s="482"/>
      <c r="G198" s="482"/>
      <c r="H198" s="482"/>
      <c r="I198" s="482"/>
      <c r="J198" s="482"/>
      <c r="K198" s="482"/>
    </row>
    <row r="199" spans="2:11" ht="15">
      <c r="B199" s="481"/>
      <c r="C199" s="481"/>
      <c r="D199" s="482"/>
      <c r="E199" s="482"/>
      <c r="F199" s="482"/>
      <c r="G199" s="482"/>
      <c r="H199" s="482"/>
      <c r="I199" s="482"/>
      <c r="J199" s="482"/>
      <c r="K199" s="482"/>
    </row>
    <row r="200" spans="2:11" ht="15">
      <c r="B200" s="481"/>
      <c r="C200" s="481"/>
      <c r="D200" s="482"/>
      <c r="E200" s="482"/>
      <c r="F200" s="482"/>
      <c r="G200" s="482"/>
      <c r="H200" s="482"/>
      <c r="I200" s="482"/>
      <c r="J200" s="482"/>
      <c r="K200" s="482"/>
    </row>
    <row r="201" spans="2:11" ht="15">
      <c r="B201" s="481"/>
      <c r="C201" s="481"/>
      <c r="D201" s="482"/>
      <c r="E201" s="482"/>
      <c r="F201" s="482"/>
      <c r="G201" s="482"/>
      <c r="H201" s="482"/>
      <c r="I201" s="482"/>
      <c r="J201" s="482"/>
      <c r="K201" s="482"/>
    </row>
    <row r="202" spans="2:11" ht="15">
      <c r="B202" s="481"/>
      <c r="C202" s="481"/>
      <c r="D202" s="482"/>
      <c r="E202" s="482"/>
      <c r="F202" s="482"/>
      <c r="G202" s="482"/>
      <c r="H202" s="482"/>
      <c r="I202" s="482"/>
      <c r="J202" s="482"/>
      <c r="K202" s="482"/>
    </row>
    <row r="203" spans="2:11" ht="15">
      <c r="B203" s="481"/>
      <c r="C203" s="481"/>
      <c r="D203" s="482"/>
      <c r="E203" s="482"/>
      <c r="F203" s="482"/>
      <c r="G203" s="482"/>
      <c r="H203" s="482"/>
      <c r="I203" s="482"/>
      <c r="J203" s="482"/>
      <c r="K203" s="482"/>
    </row>
    <row r="204" spans="2:11" ht="15">
      <c r="B204" s="481"/>
      <c r="C204" s="481"/>
      <c r="D204" s="482"/>
      <c r="E204" s="482"/>
      <c r="F204" s="482"/>
      <c r="G204" s="482"/>
      <c r="H204" s="482"/>
      <c r="I204" s="482"/>
      <c r="J204" s="482"/>
      <c r="K204" s="482"/>
    </row>
    <row r="205" spans="2:11" ht="15">
      <c r="B205" s="481"/>
      <c r="C205" s="481"/>
      <c r="D205" s="482"/>
      <c r="E205" s="482"/>
      <c r="F205" s="482"/>
      <c r="G205" s="482"/>
      <c r="H205" s="482"/>
      <c r="I205" s="482"/>
      <c r="J205" s="482"/>
      <c r="K205" s="482"/>
    </row>
    <row r="206" spans="2:11" ht="15">
      <c r="B206" s="481"/>
      <c r="C206" s="481"/>
      <c r="D206" s="482"/>
      <c r="E206" s="482"/>
      <c r="F206" s="482"/>
      <c r="G206" s="482"/>
      <c r="H206" s="482"/>
      <c r="I206" s="482"/>
      <c r="J206" s="482"/>
      <c r="K206" s="482"/>
    </row>
    <row r="207" spans="2:11" ht="15">
      <c r="B207" s="481"/>
      <c r="C207" s="481"/>
      <c r="D207" s="482"/>
      <c r="E207" s="482"/>
      <c r="F207" s="482"/>
      <c r="G207" s="482"/>
      <c r="H207" s="482"/>
      <c r="I207" s="482"/>
      <c r="J207" s="482"/>
      <c r="K207" s="482"/>
    </row>
    <row r="208" spans="2:11" ht="15">
      <c r="B208" s="481"/>
      <c r="C208" s="481"/>
      <c r="D208" s="482"/>
      <c r="E208" s="482"/>
      <c r="F208" s="482"/>
      <c r="G208" s="482"/>
      <c r="H208" s="482"/>
      <c r="I208" s="482"/>
      <c r="J208" s="482"/>
      <c r="K208" s="482"/>
    </row>
    <row r="209" spans="2:11" ht="15">
      <c r="B209" s="481"/>
      <c r="C209" s="481"/>
      <c r="D209" s="482"/>
      <c r="E209" s="482"/>
      <c r="F209" s="482"/>
      <c r="G209" s="482"/>
      <c r="H209" s="482"/>
      <c r="I209" s="482"/>
      <c r="J209" s="482"/>
      <c r="K209" s="482"/>
    </row>
    <row r="210" spans="2:11" ht="15">
      <c r="B210" s="481"/>
      <c r="C210" s="481"/>
      <c r="D210" s="482"/>
      <c r="E210" s="482"/>
      <c r="F210" s="482"/>
      <c r="G210" s="482"/>
      <c r="H210" s="482"/>
      <c r="I210" s="482"/>
      <c r="J210" s="482"/>
      <c r="K210" s="482"/>
    </row>
    <row r="211" spans="2:11" ht="15">
      <c r="B211" s="481"/>
      <c r="C211" s="481"/>
      <c r="D211" s="482"/>
      <c r="E211" s="482"/>
      <c r="F211" s="482"/>
      <c r="G211" s="482"/>
      <c r="H211" s="482"/>
      <c r="I211" s="482"/>
      <c r="J211" s="482"/>
      <c r="K211" s="482"/>
    </row>
    <row r="212" spans="2:11" ht="15">
      <c r="B212" s="481"/>
      <c r="C212" s="481"/>
      <c r="D212" s="482"/>
      <c r="E212" s="482"/>
      <c r="F212" s="482"/>
      <c r="G212" s="482"/>
      <c r="H212" s="482"/>
      <c r="I212" s="482"/>
      <c r="J212" s="482"/>
      <c r="K212" s="482"/>
    </row>
    <row r="213" spans="2:11" ht="15">
      <c r="B213" s="481"/>
      <c r="C213" s="481"/>
      <c r="D213" s="482"/>
      <c r="E213" s="482"/>
      <c r="F213" s="482"/>
      <c r="G213" s="482"/>
      <c r="H213" s="482"/>
      <c r="I213" s="482"/>
      <c r="J213" s="482"/>
      <c r="K213" s="482"/>
    </row>
    <row r="214" spans="2:11" ht="15">
      <c r="B214" s="481"/>
      <c r="C214" s="481"/>
      <c r="D214" s="482"/>
      <c r="E214" s="482"/>
      <c r="F214" s="482"/>
      <c r="G214" s="482"/>
      <c r="H214" s="482"/>
      <c r="I214" s="482"/>
      <c r="J214" s="482"/>
      <c r="K214" s="482"/>
    </row>
  </sheetData>
  <mergeCells count="28">
    <mergeCell ref="D9:G9"/>
    <mergeCell ref="B9:C10"/>
    <mergeCell ref="H9:K9"/>
    <mergeCell ref="B1:K1"/>
    <mergeCell ref="B4:K4"/>
    <mergeCell ref="C3:K3"/>
    <mergeCell ref="J7:K7"/>
    <mergeCell ref="B5:K5"/>
    <mergeCell ref="B94:C95"/>
    <mergeCell ref="J92:K92"/>
    <mergeCell ref="B44:K44"/>
    <mergeCell ref="C46:K46"/>
    <mergeCell ref="B47:K47"/>
    <mergeCell ref="B52:C53"/>
    <mergeCell ref="D52:G52"/>
    <mergeCell ref="H52:K52"/>
    <mergeCell ref="B48:K48"/>
    <mergeCell ref="J50:K50"/>
    <mergeCell ref="B36:C36"/>
    <mergeCell ref="B55:C55"/>
    <mergeCell ref="B79:C79"/>
    <mergeCell ref="B96:C96"/>
    <mergeCell ref="B86:K86"/>
    <mergeCell ref="C88:K88"/>
    <mergeCell ref="B89:K89"/>
    <mergeCell ref="B90:K90"/>
    <mergeCell ref="D94:G94"/>
    <mergeCell ref="H94:K94"/>
  </mergeCells>
  <printOptions/>
  <pageMargins left="0.5511811023622047" right="0" top="0.15748031496062992" bottom="1.1811023622047245" header="0" footer="1.141732283464567"/>
  <pageSetup fitToHeight="3" horizontalDpi="240" verticalDpi="24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0"/>
  <sheetViews>
    <sheetView showGridLines="0" workbookViewId="0" topLeftCell="A1">
      <selection activeCell="E11" sqref="E11"/>
    </sheetView>
  </sheetViews>
  <sheetFormatPr defaultColWidth="11.421875" defaultRowHeight="12.75"/>
  <cols>
    <col min="1" max="1" width="0.42578125" style="0" customWidth="1"/>
    <col min="2" max="2" width="1.1484375" style="0" hidden="1" customWidth="1"/>
    <col min="3" max="3" width="18.00390625" style="0" customWidth="1"/>
    <col min="4" max="4" width="11.140625" style="8" customWidth="1"/>
    <col min="5" max="5" width="10.7109375" style="8" customWidth="1"/>
    <col min="6" max="6" width="11.140625" style="8" customWidth="1"/>
    <col min="7" max="7" width="10.140625" style="8" customWidth="1"/>
    <col min="8" max="8" width="11.57421875" style="8" customWidth="1"/>
    <col min="9" max="9" width="11.00390625" style="8" customWidth="1"/>
    <col min="10" max="11" width="10.8515625" style="8" customWidth="1"/>
    <col min="12" max="12" width="11.8515625" style="0" customWidth="1"/>
    <col min="13" max="13" width="12.421875" style="0" customWidth="1"/>
  </cols>
  <sheetData>
    <row r="1" spans="1:13" s="14" customFormat="1" ht="78" customHeight="1">
      <c r="A1" s="645" t="s">
        <v>268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</row>
    <row r="2" s="14" customFormat="1" ht="12.75"/>
    <row r="3" spans="1:13" s="14" customFormat="1" ht="18">
      <c r="A3" s="648" t="s">
        <v>295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</row>
    <row r="4" spans="1:17" s="14" customFormat="1" ht="12.75">
      <c r="A4" s="525" t="s">
        <v>290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/>
      <c r="O4"/>
      <c r="P4"/>
      <c r="Q4"/>
    </row>
    <row r="5" spans="1:13" s="14" customFormat="1" ht="12.75">
      <c r="A5" s="525" t="s">
        <v>375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</row>
    <row r="6" spans="2:13" s="14" customFormat="1" ht="19.5">
      <c r="B6" s="16" t="s">
        <v>34</v>
      </c>
      <c r="C6" s="16"/>
      <c r="E6" s="60"/>
      <c r="F6" s="60"/>
      <c r="G6" s="59"/>
      <c r="H6" s="59"/>
      <c r="I6" s="59"/>
      <c r="K6" s="60"/>
      <c r="L6" s="629" t="s">
        <v>237</v>
      </c>
      <c r="M6" s="629"/>
    </row>
    <row r="7" spans="2:11" s="14" customFormat="1" ht="16.5" thickBot="1">
      <c r="B7" s="13"/>
      <c r="C7" s="13"/>
      <c r="D7" s="60"/>
      <c r="E7" s="60"/>
      <c r="F7" s="60"/>
      <c r="G7" s="60"/>
      <c r="H7" s="60"/>
      <c r="I7" s="60"/>
      <c r="J7" s="60"/>
      <c r="K7" s="60"/>
    </row>
    <row r="8" spans="1:13" s="14" customFormat="1" ht="14.25" thickBot="1" thickTop="1">
      <c r="A8" s="147"/>
      <c r="B8" s="580" t="s">
        <v>37</v>
      </c>
      <c r="C8" s="649"/>
      <c r="D8" s="643" t="s">
        <v>152</v>
      </c>
      <c r="E8" s="644"/>
      <c r="F8" s="643" t="s">
        <v>153</v>
      </c>
      <c r="G8" s="644"/>
      <c r="H8" s="643" t="s">
        <v>154</v>
      </c>
      <c r="I8" s="647"/>
      <c r="J8" s="643" t="s">
        <v>155</v>
      </c>
      <c r="K8" s="647"/>
      <c r="L8" s="643" t="s">
        <v>162</v>
      </c>
      <c r="M8" s="647"/>
    </row>
    <row r="9" spans="1:13" s="102" customFormat="1" ht="15" customHeight="1" thickBot="1" thickTop="1">
      <c r="A9" s="155"/>
      <c r="B9" s="650"/>
      <c r="C9" s="651"/>
      <c r="D9" s="262" t="s">
        <v>293</v>
      </c>
      <c r="E9" s="262" t="s">
        <v>294</v>
      </c>
      <c r="F9" s="262" t="s">
        <v>293</v>
      </c>
      <c r="G9" s="262" t="s">
        <v>294</v>
      </c>
      <c r="H9" s="262" t="s">
        <v>293</v>
      </c>
      <c r="I9" s="262" t="s">
        <v>294</v>
      </c>
      <c r="J9" s="262" t="s">
        <v>293</v>
      </c>
      <c r="K9" s="262" t="s">
        <v>294</v>
      </c>
      <c r="L9" s="262" t="s">
        <v>293</v>
      </c>
      <c r="M9" s="263" t="s">
        <v>294</v>
      </c>
    </row>
    <row r="10" spans="1:13" s="73" customFormat="1" ht="15" customHeight="1" thickTop="1">
      <c r="A10" s="148"/>
      <c r="B10" s="149"/>
      <c r="C10" s="150"/>
      <c r="D10" s="80"/>
      <c r="E10" s="80"/>
      <c r="F10" s="101"/>
      <c r="G10" s="81"/>
      <c r="H10" s="101"/>
      <c r="I10" s="101"/>
      <c r="J10" s="101"/>
      <c r="K10" s="101"/>
      <c r="L10" s="103"/>
      <c r="M10" s="105"/>
    </row>
    <row r="11" spans="1:13" s="14" customFormat="1" ht="15.75">
      <c r="A11" s="151"/>
      <c r="B11" s="12"/>
      <c r="C11" s="358" t="s">
        <v>117</v>
      </c>
      <c r="D11" s="360">
        <v>133.55</v>
      </c>
      <c r="E11" s="360">
        <v>181.5</v>
      </c>
      <c r="F11" s="360">
        <v>169.85</v>
      </c>
      <c r="G11" s="360">
        <v>184.5</v>
      </c>
      <c r="H11" s="360">
        <v>212.2</v>
      </c>
      <c r="I11" s="360">
        <v>210.83</v>
      </c>
      <c r="J11" s="361">
        <v>145.65</v>
      </c>
      <c r="K11" s="361">
        <v>160.51</v>
      </c>
      <c r="L11" s="362">
        <f>+D11+F11+H11+J11</f>
        <v>661.2499999999999</v>
      </c>
      <c r="M11" s="361">
        <f>+E11+G11+I11+K11</f>
        <v>737.34</v>
      </c>
    </row>
    <row r="12" spans="1:13" s="14" customFormat="1" ht="15.75">
      <c r="A12" s="151"/>
      <c r="B12" s="12"/>
      <c r="C12" s="358" t="s">
        <v>115</v>
      </c>
      <c r="D12" s="360">
        <v>627.81</v>
      </c>
      <c r="E12" s="360">
        <v>655.83</v>
      </c>
      <c r="F12" s="360">
        <v>479.26</v>
      </c>
      <c r="G12" s="360">
        <v>322.38</v>
      </c>
      <c r="H12" s="360">
        <v>599.37</v>
      </c>
      <c r="I12" s="360">
        <v>477.55</v>
      </c>
      <c r="J12" s="361">
        <v>274.17</v>
      </c>
      <c r="K12" s="361">
        <v>214.84</v>
      </c>
      <c r="L12" s="362">
        <f aca="true" t="shared" si="0" ref="L12:L22">+D12+F12+H12+J12</f>
        <v>1980.6100000000001</v>
      </c>
      <c r="M12" s="361">
        <f aca="true" t="shared" si="1" ref="M12:M22">+E12+G12+I12+K12</f>
        <v>1670.6</v>
      </c>
    </row>
    <row r="13" spans="1:13" s="14" customFormat="1" ht="15.75">
      <c r="A13" s="151"/>
      <c r="B13" s="12"/>
      <c r="C13" s="358" t="s">
        <v>156</v>
      </c>
      <c r="D13" s="360">
        <v>23506.09</v>
      </c>
      <c r="E13" s="360">
        <v>19630.87</v>
      </c>
      <c r="F13" s="360">
        <v>17712.99</v>
      </c>
      <c r="G13" s="360">
        <v>13951.77</v>
      </c>
      <c r="H13" s="360">
        <v>10483.92</v>
      </c>
      <c r="I13" s="360">
        <v>8056.68</v>
      </c>
      <c r="J13" s="361">
        <v>9562.03</v>
      </c>
      <c r="K13" s="361">
        <v>7175.37</v>
      </c>
      <c r="L13" s="362">
        <f t="shared" si="0"/>
        <v>61265.03</v>
      </c>
      <c r="M13" s="361">
        <f t="shared" si="1"/>
        <v>48814.69</v>
      </c>
    </row>
    <row r="14" spans="1:13" s="14" customFormat="1" ht="15.75">
      <c r="A14" s="151"/>
      <c r="B14" s="12"/>
      <c r="C14" s="358" t="s">
        <v>157</v>
      </c>
      <c r="D14" s="360">
        <v>6023.52</v>
      </c>
      <c r="E14" s="360">
        <v>4761.26</v>
      </c>
      <c r="F14" s="360">
        <v>4535.29</v>
      </c>
      <c r="G14" s="360">
        <v>3314.15</v>
      </c>
      <c r="H14" s="360">
        <v>2693.3</v>
      </c>
      <c r="I14" s="360">
        <v>1945.82</v>
      </c>
      <c r="J14" s="361">
        <v>2458.35</v>
      </c>
      <c r="K14" s="361">
        <v>1721.2</v>
      </c>
      <c r="L14" s="362">
        <f t="shared" si="0"/>
        <v>15710.460000000001</v>
      </c>
      <c r="M14" s="361">
        <f t="shared" si="1"/>
        <v>11742.43</v>
      </c>
    </row>
    <row r="15" spans="1:13" s="14" customFormat="1" ht="15.75">
      <c r="A15" s="151"/>
      <c r="B15" s="12"/>
      <c r="C15" s="358" t="s">
        <v>113</v>
      </c>
      <c r="D15" s="360">
        <v>1232.87</v>
      </c>
      <c r="E15" s="360">
        <v>1189.71</v>
      </c>
      <c r="F15" s="360">
        <v>2791.89</v>
      </c>
      <c r="G15" s="360">
        <v>2643.83</v>
      </c>
      <c r="H15" s="360">
        <v>1834.3</v>
      </c>
      <c r="I15" s="360">
        <v>1332.55</v>
      </c>
      <c r="J15" s="361">
        <v>1524.34</v>
      </c>
      <c r="K15" s="361">
        <v>1280.36</v>
      </c>
      <c r="L15" s="362">
        <f t="shared" si="0"/>
        <v>7383.4</v>
      </c>
      <c r="M15" s="361">
        <f t="shared" si="1"/>
        <v>6446.45</v>
      </c>
    </row>
    <row r="16" spans="1:13" s="14" customFormat="1" ht="15.75">
      <c r="A16" s="151"/>
      <c r="B16" s="12"/>
      <c r="C16" s="358" t="s">
        <v>267</v>
      </c>
      <c r="D16" s="360">
        <v>101.35</v>
      </c>
      <c r="E16" s="360">
        <v>38</v>
      </c>
      <c r="F16" s="360">
        <v>179.9</v>
      </c>
      <c r="G16" s="360">
        <v>12.45</v>
      </c>
      <c r="H16" s="360">
        <v>387.95</v>
      </c>
      <c r="I16" s="360">
        <v>257.15</v>
      </c>
      <c r="J16" s="361">
        <v>345.7</v>
      </c>
      <c r="K16" s="361">
        <v>236.55</v>
      </c>
      <c r="L16" s="362">
        <f t="shared" si="0"/>
        <v>1014.9000000000001</v>
      </c>
      <c r="M16" s="361">
        <f t="shared" si="1"/>
        <v>544.15</v>
      </c>
    </row>
    <row r="17" spans="1:13" s="14" customFormat="1" ht="15.75">
      <c r="A17" s="151"/>
      <c r="B17" s="12"/>
      <c r="C17" s="358" t="s">
        <v>158</v>
      </c>
      <c r="D17" s="360">
        <v>3659.15</v>
      </c>
      <c r="E17" s="360">
        <v>4709.58</v>
      </c>
      <c r="F17" s="360">
        <v>3955.7</v>
      </c>
      <c r="G17" s="360">
        <v>3068</v>
      </c>
      <c r="H17" s="360">
        <v>2760</v>
      </c>
      <c r="I17" s="360">
        <v>2760</v>
      </c>
      <c r="J17" s="361">
        <v>1878.1</v>
      </c>
      <c r="K17" s="361">
        <v>2093.5</v>
      </c>
      <c r="L17" s="362">
        <f t="shared" si="0"/>
        <v>12252.95</v>
      </c>
      <c r="M17" s="361">
        <f t="shared" si="1"/>
        <v>12631.08</v>
      </c>
    </row>
    <row r="18" spans="1:13" s="14" customFormat="1" ht="15.75">
      <c r="A18" s="151"/>
      <c r="B18" s="12"/>
      <c r="C18" s="358" t="s">
        <v>159</v>
      </c>
      <c r="D18" s="360">
        <v>390</v>
      </c>
      <c r="E18" s="360">
        <v>10</v>
      </c>
      <c r="F18" s="360">
        <v>1105</v>
      </c>
      <c r="G18" s="360">
        <v>845</v>
      </c>
      <c r="H18" s="360">
        <v>1258.3</v>
      </c>
      <c r="I18" s="360">
        <v>641</v>
      </c>
      <c r="J18" s="361">
        <v>365.2</v>
      </c>
      <c r="K18" s="361">
        <v>502.77</v>
      </c>
      <c r="L18" s="362">
        <f t="shared" si="0"/>
        <v>3118.5</v>
      </c>
      <c r="M18" s="361">
        <f t="shared" si="1"/>
        <v>1998.77</v>
      </c>
    </row>
    <row r="19" spans="1:13" s="14" customFormat="1" ht="15.75">
      <c r="A19" s="151"/>
      <c r="B19" s="12"/>
      <c r="C19" s="358" t="s">
        <v>160</v>
      </c>
      <c r="D19" s="360">
        <v>2426.91</v>
      </c>
      <c r="E19" s="360">
        <v>2358.3</v>
      </c>
      <c r="F19" s="360">
        <v>711.2</v>
      </c>
      <c r="G19" s="360">
        <v>410</v>
      </c>
      <c r="H19" s="360">
        <v>538.05</v>
      </c>
      <c r="I19" s="360">
        <v>486.93</v>
      </c>
      <c r="J19" s="361">
        <v>426.01</v>
      </c>
      <c r="K19" s="361">
        <v>360.02</v>
      </c>
      <c r="L19" s="362">
        <f t="shared" si="0"/>
        <v>4102.17</v>
      </c>
      <c r="M19" s="361">
        <f t="shared" si="1"/>
        <v>3615.25</v>
      </c>
    </row>
    <row r="20" spans="1:13" s="14" customFormat="1" ht="15.75">
      <c r="A20" s="151"/>
      <c r="B20" s="12"/>
      <c r="C20" s="358" t="s">
        <v>161</v>
      </c>
      <c r="D20" s="360">
        <v>100</v>
      </c>
      <c r="E20" s="360">
        <v>80</v>
      </c>
      <c r="F20" s="360">
        <v>430</v>
      </c>
      <c r="G20" s="360">
        <v>380</v>
      </c>
      <c r="H20" s="360">
        <v>100</v>
      </c>
      <c r="I20" s="360">
        <v>0</v>
      </c>
      <c r="J20" s="361">
        <v>100</v>
      </c>
      <c r="K20" s="361">
        <v>80</v>
      </c>
      <c r="L20" s="362">
        <f t="shared" si="0"/>
        <v>730</v>
      </c>
      <c r="M20" s="361">
        <f t="shared" si="1"/>
        <v>540</v>
      </c>
    </row>
    <row r="21" spans="1:13" s="14" customFormat="1" ht="15.75">
      <c r="A21" s="151"/>
      <c r="B21" s="12"/>
      <c r="C21" s="358" t="s">
        <v>164</v>
      </c>
      <c r="D21" s="360">
        <v>457.3</v>
      </c>
      <c r="E21" s="360">
        <v>415.1</v>
      </c>
      <c r="F21" s="360">
        <v>3148.37</v>
      </c>
      <c r="G21" s="360">
        <v>2847.28</v>
      </c>
      <c r="H21" s="360">
        <v>1095.2</v>
      </c>
      <c r="I21" s="360">
        <v>383.4</v>
      </c>
      <c r="J21" s="361">
        <v>391.12</v>
      </c>
      <c r="K21" s="361">
        <v>275.83</v>
      </c>
      <c r="L21" s="362">
        <f t="shared" si="0"/>
        <v>5091.99</v>
      </c>
      <c r="M21" s="361">
        <f t="shared" si="1"/>
        <v>3921.61</v>
      </c>
    </row>
    <row r="22" spans="1:13" s="14" customFormat="1" ht="15.75">
      <c r="A22" s="151"/>
      <c r="B22" s="12"/>
      <c r="C22" s="358" t="s">
        <v>320</v>
      </c>
      <c r="D22" s="360">
        <v>2749.6</v>
      </c>
      <c r="E22" s="360">
        <v>1675.6</v>
      </c>
      <c r="F22" s="360">
        <v>2749.6</v>
      </c>
      <c r="G22" s="360">
        <v>1675.6</v>
      </c>
      <c r="H22" s="360">
        <v>2749.6</v>
      </c>
      <c r="I22" s="360">
        <v>1675.6</v>
      </c>
      <c r="J22" s="361">
        <v>2749.6</v>
      </c>
      <c r="K22" s="361">
        <v>1675.6</v>
      </c>
      <c r="L22" s="362">
        <f t="shared" si="0"/>
        <v>10998.4</v>
      </c>
      <c r="M22" s="361">
        <f t="shared" si="1"/>
        <v>6702.4</v>
      </c>
    </row>
    <row r="23" spans="1:13" s="14" customFormat="1" ht="15.75">
      <c r="A23" s="151"/>
      <c r="B23" s="12"/>
      <c r="C23" s="358"/>
      <c r="D23" s="360"/>
      <c r="E23" s="360"/>
      <c r="F23" s="360"/>
      <c r="G23" s="360"/>
      <c r="H23" s="360"/>
      <c r="I23" s="360"/>
      <c r="J23" s="361"/>
      <c r="K23" s="361"/>
      <c r="L23" s="362"/>
      <c r="M23" s="361"/>
    </row>
    <row r="24" spans="1:13" s="14" customFormat="1" ht="16.5" thickBot="1">
      <c r="A24" s="151"/>
      <c r="B24" s="12"/>
      <c r="C24" s="152"/>
      <c r="D24" s="257"/>
      <c r="E24" s="257"/>
      <c r="F24" s="257"/>
      <c r="G24" s="257"/>
      <c r="H24" s="257"/>
      <c r="I24" s="257"/>
      <c r="J24" s="258"/>
      <c r="K24" s="258"/>
      <c r="L24" s="259"/>
      <c r="M24" s="258"/>
    </row>
    <row r="25" spans="1:13" s="14" customFormat="1" ht="24.75" customHeight="1" thickTop="1">
      <c r="A25" s="147"/>
      <c r="B25" s="156"/>
      <c r="C25" s="157" t="s">
        <v>22</v>
      </c>
      <c r="D25" s="359">
        <f aca="true" t="shared" si="2" ref="D25:M25">SUM(D11:D22)</f>
        <v>41408.15</v>
      </c>
      <c r="E25" s="359">
        <f t="shared" si="2"/>
        <v>35705.75</v>
      </c>
      <c r="F25" s="359">
        <f t="shared" si="2"/>
        <v>37969.05</v>
      </c>
      <c r="G25" s="359">
        <f t="shared" si="2"/>
        <v>29654.959999999995</v>
      </c>
      <c r="H25" s="359">
        <f t="shared" si="2"/>
        <v>24712.19</v>
      </c>
      <c r="I25" s="359">
        <f t="shared" si="2"/>
        <v>18227.51</v>
      </c>
      <c r="J25" s="359">
        <f t="shared" si="2"/>
        <v>20220.269999999997</v>
      </c>
      <c r="K25" s="359">
        <f t="shared" si="2"/>
        <v>15776.550000000001</v>
      </c>
      <c r="L25" s="359">
        <f t="shared" si="2"/>
        <v>124309.65999999999</v>
      </c>
      <c r="M25" s="359">
        <f t="shared" si="2"/>
        <v>99364.77</v>
      </c>
    </row>
    <row r="26" spans="1:13" s="14" customFormat="1" ht="10.5" customHeight="1" thickBot="1">
      <c r="A26" s="104"/>
      <c r="B26" s="153"/>
      <c r="C26" s="154"/>
      <c r="D26" s="261"/>
      <c r="E26" s="260"/>
      <c r="F26" s="261"/>
      <c r="G26" s="261"/>
      <c r="H26" s="261"/>
      <c r="I26" s="261"/>
      <c r="J26" s="261"/>
      <c r="K26" s="261"/>
      <c r="L26" s="261"/>
      <c r="M26" s="261"/>
    </row>
    <row r="27" spans="3:11" s="14" customFormat="1" ht="6.75" customHeight="1" thickTop="1">
      <c r="C27" s="73"/>
      <c r="D27" s="59"/>
      <c r="E27" s="59"/>
      <c r="F27" s="59"/>
      <c r="G27" s="59"/>
      <c r="H27" s="59"/>
      <c r="I27" s="59"/>
      <c r="J27" s="59"/>
      <c r="K27" s="59"/>
    </row>
    <row r="28" spans="1:11" s="14" customFormat="1" ht="15" customHeight="1">
      <c r="A28" s="351" t="s">
        <v>357</v>
      </c>
      <c r="B28" s="351"/>
      <c r="C28" s="351"/>
      <c r="D28" s="351"/>
      <c r="E28" s="351"/>
      <c r="H28" s="59"/>
      <c r="I28" s="59"/>
      <c r="J28" s="59"/>
      <c r="K28" s="79"/>
    </row>
    <row r="29" spans="3:11" s="14" customFormat="1" ht="15">
      <c r="C29" s="73"/>
      <c r="D29" s="76"/>
      <c r="E29" s="76"/>
      <c r="F29" s="77"/>
      <c r="G29" s="59"/>
      <c r="H29" s="59"/>
      <c r="I29" s="59"/>
      <c r="J29" s="59"/>
      <c r="K29" s="79"/>
    </row>
    <row r="30" spans="3:11" s="14" customFormat="1" ht="15">
      <c r="C30" s="73"/>
      <c r="D30" s="76"/>
      <c r="E30" s="76"/>
      <c r="F30" s="77"/>
      <c r="G30" s="59"/>
      <c r="H30" s="59"/>
      <c r="I30" s="59"/>
      <c r="J30" s="59"/>
      <c r="K30" s="79"/>
    </row>
    <row r="31" ht="12.75">
      <c r="C31" s="85"/>
    </row>
    <row r="32" ht="12.75">
      <c r="C32" s="85"/>
    </row>
    <row r="33" ht="12.75">
      <c r="C33" s="85"/>
    </row>
    <row r="34" ht="12.75">
      <c r="C34" s="85"/>
    </row>
    <row r="35" ht="12.75">
      <c r="C35" s="85"/>
    </row>
    <row r="36" ht="12.75">
      <c r="C36" s="85"/>
    </row>
    <row r="37" ht="12.75">
      <c r="C37" s="85"/>
    </row>
    <row r="38" ht="12.75">
      <c r="C38" s="85"/>
    </row>
    <row r="39" ht="12.75">
      <c r="C39" s="85"/>
    </row>
    <row r="40" ht="12.75">
      <c r="C40" s="85"/>
    </row>
    <row r="41" ht="12.75">
      <c r="C41" s="85"/>
    </row>
    <row r="42" ht="12.75">
      <c r="C42" s="85"/>
    </row>
    <row r="43" ht="12.75">
      <c r="C43" s="85"/>
    </row>
    <row r="44" ht="12.75">
      <c r="C44" s="85"/>
    </row>
    <row r="45" ht="12.75">
      <c r="C45" s="85"/>
    </row>
    <row r="46" ht="12.75">
      <c r="C46" s="85"/>
    </row>
    <row r="47" ht="12.75">
      <c r="C47" s="85"/>
    </row>
    <row r="48" ht="12.75">
      <c r="C48" s="85"/>
    </row>
    <row r="49" ht="12.75">
      <c r="C49" s="85"/>
    </row>
    <row r="50" ht="12.75">
      <c r="C50" s="85"/>
    </row>
    <row r="51" ht="12.75">
      <c r="C51" s="85"/>
    </row>
    <row r="52" ht="12.75">
      <c r="C52" s="85"/>
    </row>
    <row r="53" ht="12.75">
      <c r="C53" s="85"/>
    </row>
    <row r="54" ht="12.75">
      <c r="C54" s="85"/>
    </row>
    <row r="55" ht="12.75">
      <c r="C55" s="85"/>
    </row>
    <row r="56" ht="12.75">
      <c r="C56" s="85"/>
    </row>
    <row r="57" ht="12.75">
      <c r="C57" s="85"/>
    </row>
    <row r="58" ht="12.75">
      <c r="C58" s="85"/>
    </row>
    <row r="59" ht="12.75">
      <c r="C59" s="85"/>
    </row>
    <row r="60" ht="12.75">
      <c r="C60" s="85"/>
    </row>
    <row r="61" ht="12.75">
      <c r="C61" s="85"/>
    </row>
    <row r="62" ht="12.75">
      <c r="C62" s="85"/>
    </row>
    <row r="63" ht="12.75">
      <c r="C63" s="85"/>
    </row>
    <row r="64" ht="12.75">
      <c r="C64" s="85"/>
    </row>
    <row r="65" ht="12.75">
      <c r="C65" s="85"/>
    </row>
    <row r="66" ht="12.75">
      <c r="C66" s="85"/>
    </row>
    <row r="67" ht="12.75">
      <c r="C67" s="85"/>
    </row>
    <row r="68" ht="12.75">
      <c r="C68" s="85"/>
    </row>
    <row r="69" ht="12.75">
      <c r="C69" s="85"/>
    </row>
    <row r="70" ht="12.75">
      <c r="C70" s="85"/>
    </row>
  </sheetData>
  <mergeCells count="11">
    <mergeCell ref="D8:E8"/>
    <mergeCell ref="F8:G8"/>
    <mergeCell ref="A1:M1"/>
    <mergeCell ref="H8:I8"/>
    <mergeCell ref="A5:M5"/>
    <mergeCell ref="A4:M4"/>
    <mergeCell ref="A3:M3"/>
    <mergeCell ref="J8:K8"/>
    <mergeCell ref="L6:M6"/>
    <mergeCell ref="L8:M8"/>
    <mergeCell ref="B8:C9"/>
  </mergeCells>
  <printOptions horizontalCentered="1"/>
  <pageMargins left="0.42" right="0.31" top="0.18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CPCES</cp:lastModifiedBy>
  <cp:lastPrinted>2007-04-10T16:45:11Z</cp:lastPrinted>
  <dcterms:created xsi:type="dcterms:W3CDTF">1999-08-11T15:54:22Z</dcterms:created>
  <dcterms:modified xsi:type="dcterms:W3CDTF">2007-05-18T13:16:23Z</dcterms:modified>
  <cp:category/>
  <cp:version/>
  <cp:contentType/>
  <cp:contentStatus/>
</cp:coreProperties>
</file>