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685" tabRatio="996" firstSheet="3" activeTab="10"/>
  </bookViews>
  <sheets>
    <sheet name="CARATULA" sheetId="1" r:id="rId1"/>
    <sheet name="SIT.PAT" sheetId="2" r:id="rId2"/>
    <sheet name="RECURSOS GASTOS" sheetId="3" r:id="rId3"/>
    <sheet name="ESTEVOLPN" sheetId="4" r:id="rId4"/>
    <sheet name="Flujo Efect" sheetId="5" r:id="rId5"/>
    <sheet name="ANEXO Bs USO" sheetId="6" r:id="rId6"/>
    <sheet name="RECURSOS" sheetId="7" r:id="rId7"/>
    <sheet name="GASTOS" sheetId="8" r:id="rId8"/>
    <sheet name="GASTOS DELEG" sheetId="9" r:id="rId9"/>
    <sheet name="RES.FIN.TEN." sheetId="10" r:id="rId10"/>
    <sheet name="NOTAS EECC" sheetId="11" r:id="rId11"/>
  </sheets>
  <definedNames>
    <definedName name="_xlnm.Print_Area" localSheetId="5">'ANEXO Bs USO'!$A$1:$S$50</definedName>
    <definedName name="_xlnm.Print_Area" localSheetId="0">'CARATULA'!$B$4:$I$55</definedName>
    <definedName name="_xlnm.Print_Area" localSheetId="3">'ESTEVOLPN'!$A$1:$I$36</definedName>
    <definedName name="_xlnm.Print_Area" localSheetId="7">'GASTOS'!$A$1:$K$129</definedName>
    <definedName name="_xlnm.Print_Area" localSheetId="10">'NOTAS EECC'!$A$1:$H$335</definedName>
    <definedName name="_xlnm.Print_Area" localSheetId="6">'RECURSOS'!$B$1:$N$55</definedName>
    <definedName name="_xlnm.Print_Area" localSheetId="1">'SIT.PAT'!$A:$IV</definedName>
  </definedNames>
  <calcPr fullCalcOnLoad="1"/>
</workbook>
</file>

<file path=xl/sharedStrings.xml><?xml version="1.0" encoding="utf-8"?>
<sst xmlns="http://schemas.openxmlformats.org/spreadsheetml/2006/main" count="713" uniqueCount="466">
  <si>
    <r>
      <t>Resultado del Ejercicio</t>
    </r>
    <r>
      <rPr>
        <sz val="11"/>
        <rFont val="Times New Roman"/>
        <family val="1"/>
      </rPr>
      <t>............................................</t>
    </r>
  </si>
  <si>
    <t>Superavit / (Deficit) del Ejercicio..................................</t>
  </si>
  <si>
    <r>
      <t>Capital</t>
    </r>
    <r>
      <rPr>
        <sz val="11"/>
        <rFont val="Times New Roman"/>
        <family val="1"/>
      </rPr>
      <t>........................................................................</t>
    </r>
  </si>
  <si>
    <t xml:space="preserve">       Generales de Administración ( Anexo III)............... $</t>
  </si>
  <si>
    <t xml:space="preserve">      Diversos ( Anexo II)............................................... $</t>
  </si>
  <si>
    <t xml:space="preserve">      Específicos ( Anexo II)........................................... $</t>
  </si>
  <si>
    <t xml:space="preserve">      Para fines Generales ( Anexo II)............................. $</t>
  </si>
  <si>
    <t>Sueldos y Jornales a Pagar............................................</t>
  </si>
  <si>
    <t>GASTOS REUNIONES CONS.DIREC.Y JOV.GRAD.</t>
  </si>
  <si>
    <t>GAS , LUZ Y TELEFONO</t>
  </si>
  <si>
    <t>ORIGINADOS POR PASIVOS:</t>
  </si>
  <si>
    <t xml:space="preserve">   Resultado del Ejercicio</t>
  </si>
  <si>
    <t xml:space="preserve">   SALDO  AL  CIERRE DEL EJERCICIO</t>
  </si>
  <si>
    <t>**</t>
  </si>
  <si>
    <t>TOTAL................................................................</t>
  </si>
  <si>
    <t>TOTAL.......................................................................</t>
  </si>
  <si>
    <t>ANEXO " I "</t>
  </si>
  <si>
    <t xml:space="preserve">    R U B R O S</t>
  </si>
  <si>
    <t>A M O R T I Z A C I O N E S</t>
  </si>
  <si>
    <t>Val.al Inicio</t>
  </si>
  <si>
    <t xml:space="preserve"> %</t>
  </si>
  <si>
    <t>Del Ejercicio</t>
  </si>
  <si>
    <t xml:space="preserve">   T O T A L E S</t>
  </si>
  <si>
    <t>CAPITAL</t>
  </si>
  <si>
    <t xml:space="preserve">                 RUBROS</t>
  </si>
  <si>
    <t>TOTAL</t>
  </si>
  <si>
    <t>PARA FINES</t>
  </si>
  <si>
    <t>ESPECIFICOS</t>
  </si>
  <si>
    <t>ACTIVO</t>
  </si>
  <si>
    <t>PASIVO</t>
  </si>
  <si>
    <t>ACTIVO  CORRIENTE :</t>
  </si>
  <si>
    <t>PASIVO  CORRIENTE :</t>
  </si>
  <si>
    <t>ACTIVOS  NO  CORRIENTES :</t>
  </si>
  <si>
    <t>PASIVO  NO  CORRIENTES :</t>
  </si>
  <si>
    <t>DETALLE  DE  GASTOS  DEL  EJERCICIO</t>
  </si>
  <si>
    <t>ANEXO " III "</t>
  </si>
  <si>
    <t>ANEXO " II "</t>
  </si>
  <si>
    <t>DETALLE</t>
  </si>
  <si>
    <t>GENERALES</t>
  </si>
  <si>
    <t>VIDA  UTIL</t>
  </si>
  <si>
    <t>AUMENTOS DEL                 EJERCICIO</t>
  </si>
  <si>
    <t>AL CIERRE DEL       EJERCICIO</t>
  </si>
  <si>
    <t>DENOMINACION  DE  LA  ENTIDAD:</t>
  </si>
  <si>
    <t>DOMICILIO  LEGAL:</t>
  </si>
  <si>
    <t>ACTIVIDAD  PRINCIPAL:</t>
  </si>
  <si>
    <t xml:space="preserve"> </t>
  </si>
  <si>
    <t>INICIADO  EL:</t>
  </si>
  <si>
    <t>FINALIZADO  EL:</t>
  </si>
  <si>
    <t>NOTA  A  LOS  ESTADOS  CONTABLES</t>
  </si>
  <si>
    <t>$</t>
  </si>
  <si>
    <t>PAPELERIA   Y  UTILES DE ESCRITORIO</t>
  </si>
  <si>
    <t>FOTOCOPIAS</t>
  </si>
  <si>
    <t>Avda. Belgrano Nº 1078  -   SALTA</t>
  </si>
  <si>
    <t>Organización Profesional</t>
  </si>
  <si>
    <t>DISPOSICIONES LEGALES QUE RIGEN LA ACTIVIDAD:</t>
  </si>
  <si>
    <t>Fondos Fijos:</t>
  </si>
  <si>
    <t>Delegaciones:</t>
  </si>
  <si>
    <t>Delegación Metán.......................................................................</t>
  </si>
  <si>
    <t>Delegación Tartagal.......................................................................</t>
  </si>
  <si>
    <t>Delegación R. De la Frontera......................................................................</t>
  </si>
  <si>
    <t>Valores a Depositar:</t>
  </si>
  <si>
    <t>Bancos Moneda Nacional:</t>
  </si>
  <si>
    <t>Menos:</t>
  </si>
  <si>
    <t>Vinculadas con la Actividad Principal:</t>
  </si>
  <si>
    <t>Dpto. Seguridad Social.................................................................</t>
  </si>
  <si>
    <t>Otros:</t>
  </si>
  <si>
    <t>Otros Deudores............................................................................</t>
  </si>
  <si>
    <t>Derecho sobre Sistema  Informatico...................................................................................</t>
  </si>
  <si>
    <t>Amortizaciòn Acumulada Anterior.......................................................................................</t>
  </si>
  <si>
    <t>Comerciales:</t>
  </si>
  <si>
    <t>Proveedores y Acreedores Varios..........................................................................................</t>
  </si>
  <si>
    <t>D.E.P. No Aplicados...........................................................................................</t>
  </si>
  <si>
    <t>Remuneraciones y Cargas Sociales:</t>
  </si>
  <si>
    <t>Anses..........................................................................................</t>
  </si>
  <si>
    <t>U.TE.D.Y C. Cta. Sindical.........................................................................................</t>
  </si>
  <si>
    <t>D.G.R. Cooperadora Asistencial.........................................................................................</t>
  </si>
  <si>
    <t>A.R.T...........................................................................................</t>
  </si>
  <si>
    <t>Cargas Fiscales:</t>
  </si>
  <si>
    <t>Dpto. Seg. Social........................................................................................</t>
  </si>
  <si>
    <t>INMUEBLES:</t>
  </si>
  <si>
    <t>VALOR   COMIENZO        EJERCICIO</t>
  </si>
  <si>
    <t>BAJAS               DEL                 EJERCICIO</t>
  </si>
  <si>
    <t>Bajas</t>
  </si>
  <si>
    <t>VALOR RESIDUAL</t>
  </si>
  <si>
    <t>AJUSTES AL CAPITAL</t>
  </si>
  <si>
    <t>Superávit / Déficit Acumulado</t>
  </si>
  <si>
    <t xml:space="preserve">  Saldo al Cierre del Ejerc. Anterior</t>
  </si>
  <si>
    <t>DIVERSOS</t>
  </si>
  <si>
    <t>DELEGACION ORÁN</t>
  </si>
  <si>
    <t>DELEGACION TARTAGAL</t>
  </si>
  <si>
    <t>DELEGACION ROSARIO FRONTERA</t>
  </si>
  <si>
    <t>DELEGACION METAN</t>
  </si>
  <si>
    <t>DERECHO INSCRIPCION MATRICULA</t>
  </si>
  <si>
    <t>DERECHO INSCRIPCION EN TRAM.</t>
  </si>
  <si>
    <t>CERTIFICACION DE FIRMAS</t>
  </si>
  <si>
    <t>CUOTAS SERVICIOS</t>
  </si>
  <si>
    <t>CURSOS Y CONFERENCIAS</t>
  </si>
  <si>
    <t>CURSOS, CONFERENCIAS Y CONGRESOS</t>
  </si>
  <si>
    <t>ACTOS SOCIALES Y REPRESENTACION</t>
  </si>
  <si>
    <t>INGRESOS COMPLEJO SOCIAL</t>
  </si>
  <si>
    <t>PUBLICACIONES</t>
  </si>
  <si>
    <t>FAX</t>
  </si>
  <si>
    <t>ASESORAMIENTO PROFESIONAL</t>
  </si>
  <si>
    <t>VTAS. FORMULARIOS E IMPRESOS</t>
  </si>
  <si>
    <t>INFORMACION SERVICIO VERAZ</t>
  </si>
  <si>
    <t>OBLEAS POSTALES</t>
  </si>
  <si>
    <t>OTROS RECURSOS</t>
  </si>
  <si>
    <t>AUSPICIANTES Y PUBLICIDAD</t>
  </si>
  <si>
    <t>ADMINISTRACION</t>
  </si>
  <si>
    <t>GAS, LUZ Y TELEFONOS</t>
  </si>
  <si>
    <t>FRANQUEO Y TELEGRAMAS</t>
  </si>
  <si>
    <t>FLETES Y ACARREOS</t>
  </si>
  <si>
    <t>ARTICULOS DE LIMPIEZA</t>
  </si>
  <si>
    <t>COMISIONES BANCARIAS</t>
  </si>
  <si>
    <t>ALQUILER PLAYA ESTACIONAMIENTO</t>
  </si>
  <si>
    <t>COMISIONES POR COB.TARJETAS CREDITOS</t>
  </si>
  <si>
    <t>MANT.Y FUNC. FOTOCOPIADORA</t>
  </si>
  <si>
    <t>SERVICE DE COMPUTACION</t>
  </si>
  <si>
    <t>PUBLICIDAD</t>
  </si>
  <si>
    <t>IMPUESTOS Y TASAS</t>
  </si>
  <si>
    <t>SEGUROS VARIOS</t>
  </si>
  <si>
    <t>SERVICIOS SOCIALES AL PERSONAL</t>
  </si>
  <si>
    <t>CONGRESOS Y JORNADAS</t>
  </si>
  <si>
    <t>HONORARIOS Y ASESORAMIENTO DE TERCEROS</t>
  </si>
  <si>
    <t>ACTOS SOCIALES Y REPRESENTACIONES</t>
  </si>
  <si>
    <t>APORTE D.S.S. LEY 6188</t>
  </si>
  <si>
    <t>SUSCRIPCIONES Y REVISTAS</t>
  </si>
  <si>
    <t>SUELDOS Y JORNALES - SEDE CENTRAL</t>
  </si>
  <si>
    <t>CARGAS SOCIALES - SEDE CENTRAL</t>
  </si>
  <si>
    <t>DEUDORES INCOBRABLES</t>
  </si>
  <si>
    <t>SEDE CENTRAL</t>
  </si>
  <si>
    <t>COMPLEJO DEPORTIVO</t>
  </si>
  <si>
    <t>SUELDOS Y JORNALES - COMPLEJO DEPORTIVO</t>
  </si>
  <si>
    <t>CARGAS SOCIALES - COMPLEJO DEPORTIVO</t>
  </si>
  <si>
    <t>MANTENIMIENTO Y LIMPIEZA</t>
  </si>
  <si>
    <t>GAS Y LUZ</t>
  </si>
  <si>
    <t>SEGUROS</t>
  </si>
  <si>
    <t xml:space="preserve">OTROS GASTOS </t>
  </si>
  <si>
    <t>SALON ABACO</t>
  </si>
  <si>
    <t>SUELDOS Y JORNALES - SALON ABACO</t>
  </si>
  <si>
    <t>CARGAS SOCIALES - SALON ABACO</t>
  </si>
  <si>
    <t>"CONSEJO PROFESIONAL DE CIENCIAS ECONOMICAS DE SALTA"</t>
  </si>
  <si>
    <t>I.2  Consideraciones de los efectos de la inflación.</t>
  </si>
  <si>
    <t>I.3  Criterios de Valuación</t>
  </si>
  <si>
    <t>Sede Central....................................................................................................................................</t>
  </si>
  <si>
    <t>Delegación Orán................................................................................................................</t>
  </si>
  <si>
    <t>Previsiones ...........................................................................................................................................</t>
  </si>
  <si>
    <t>FONDO ALTA COMPLEJIDAD</t>
  </si>
  <si>
    <t>ORAN</t>
  </si>
  <si>
    <t>TARTAGAL</t>
  </si>
  <si>
    <t>METAN</t>
  </si>
  <si>
    <t>ROSARIO</t>
  </si>
  <si>
    <t>SUELDOS Y JORNALES</t>
  </si>
  <si>
    <t>CARGAS SOCIALES</t>
  </si>
  <si>
    <t>ALQUILERES</t>
  </si>
  <si>
    <t>GASTOS SOCIALES</t>
  </si>
  <si>
    <t>GASTOS GENERALES</t>
  </si>
  <si>
    <t>VIATICOS Y MOVILIDAD</t>
  </si>
  <si>
    <t>TOTALES</t>
  </si>
  <si>
    <t>ORIGINADOS POR ACTIVOS:</t>
  </si>
  <si>
    <t>GASTOS COMPUTACION</t>
  </si>
  <si>
    <t>VARIOS</t>
  </si>
  <si>
    <t>GASTOS COMISION DE JOVENES</t>
  </si>
  <si>
    <t>TELEFONO</t>
  </si>
  <si>
    <t>OTROS GASTOS DE PROM.Y EXTENC.</t>
  </si>
  <si>
    <t>APORTES FACPCE FEPUSA</t>
  </si>
  <si>
    <t>DISPONIBILIDADES (Nota II)..........................................................</t>
  </si>
  <si>
    <t>TOTALES......................</t>
  </si>
  <si>
    <t>TOTALES.....................</t>
  </si>
  <si>
    <t>MAQUINAS  DE OFICINA.........................</t>
  </si>
  <si>
    <t>TOTALES...................</t>
  </si>
  <si>
    <t>TOTALES..................</t>
  </si>
  <si>
    <t>PATRIMONIO  NETO</t>
  </si>
  <si>
    <t>Actualización</t>
  </si>
  <si>
    <t>0BRA EN EJECUCION LAS COSTAS</t>
  </si>
  <si>
    <t>BIENES DE USO</t>
  </si>
  <si>
    <t>D.G.R. Actividades Económicas - Retenciones..................</t>
  </si>
  <si>
    <t>Cheques Diferidos Banco Macro S.A..................................</t>
  </si>
  <si>
    <t>REPARACION Y MANTENIMIENTO</t>
  </si>
  <si>
    <t>BONIFICACIONES Y DESCUENTOS</t>
  </si>
  <si>
    <t>EJERCICIO  ECONOMICO N°:</t>
  </si>
  <si>
    <t xml:space="preserve"> TOTAL</t>
  </si>
  <si>
    <t xml:space="preserve">Caja </t>
  </si>
  <si>
    <t>Amortización del Ejercicio.......................................................................................</t>
  </si>
  <si>
    <r>
      <t>Entidad:</t>
    </r>
    <r>
      <rPr>
        <b/>
        <i/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CONSEJO PROFESIONAL DE CIENCIAS ECONOMICAS DE SALTA</t>
    </r>
  </si>
  <si>
    <t>TRANSPORTE</t>
  </si>
  <si>
    <r>
      <t xml:space="preserve">Entidad: </t>
    </r>
    <r>
      <rPr>
        <b/>
        <sz val="18"/>
        <rFont val="Times New Roman"/>
        <family val="1"/>
      </rPr>
      <t xml:space="preserve"> CONSEJO PROFESIONAL DE CIENCIAS ECONOMICAS DE SALTA</t>
    </r>
  </si>
  <si>
    <t>Deudores Derecho Ejerc.Prof. y Serv.Varios....</t>
  </si>
  <si>
    <t xml:space="preserve"> LAS COSTAS</t>
  </si>
  <si>
    <t>SUELDOS Y JORNALES-LAS COSTAS</t>
  </si>
  <si>
    <t>RESULTADOS ORDINARIOS</t>
  </si>
  <si>
    <t>RECURSOS</t>
  </si>
  <si>
    <t>GASTOS</t>
  </si>
  <si>
    <t>RESULTADOS EXTRAORDINARIOS</t>
  </si>
  <si>
    <t>SUMA  IGUAL  AL  ACTIVO........................................................</t>
  </si>
  <si>
    <t>RESULTADO................................................</t>
  </si>
  <si>
    <t>(Cifras Expresadas en Pesos)</t>
  </si>
  <si>
    <r>
      <t>Entidad: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CONSEJO PROFESIONAL DE CIENCIAS ECONOMICAS DE SALTA</t>
    </r>
  </si>
  <si>
    <t>SUPERAVIT / (DEFICIT) FINAL DEL EJERCICIO</t>
  </si>
  <si>
    <t>TOTAL DE RECURSOS ORDINARIOS</t>
  </si>
  <si>
    <t>TOTAL DE GASTOS ORDINARIOS</t>
  </si>
  <si>
    <t xml:space="preserve">RESULTADOS ORDINARIOS </t>
  </si>
  <si>
    <t>Cifras expresadas en pesos</t>
  </si>
  <si>
    <t xml:space="preserve">RESULTADOS FINANCIEROS Y POR TENENCIA </t>
  </si>
  <si>
    <r>
      <t>Entidad:</t>
    </r>
    <r>
      <rPr>
        <b/>
        <sz val="13"/>
        <rFont val="Times New Roman"/>
        <family val="1"/>
      </rPr>
      <t xml:space="preserve"> CONSEJO PROFESIONAL DE CIENCIAS ECONOMICAS DE SALTA</t>
    </r>
  </si>
  <si>
    <t xml:space="preserve">                 Total .........................................................</t>
  </si>
  <si>
    <r>
      <t xml:space="preserve">Bienes de Uso según </t>
    </r>
    <r>
      <rPr>
        <b/>
        <sz val="11"/>
        <rFont val="Times New Roman"/>
        <family val="1"/>
      </rPr>
      <t>"ANEXO I"</t>
    </r>
    <r>
      <rPr>
        <sz val="11"/>
        <rFont val="Times New Roman"/>
        <family val="1"/>
      </rPr>
      <t>..................................</t>
    </r>
  </si>
  <si>
    <r>
      <t>Entidad:</t>
    </r>
    <r>
      <rPr>
        <b/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CONSEJO PROFESIONAL DE CIENCIAS ECONOMICAS DE SALTA</t>
    </r>
  </si>
  <si>
    <r>
      <t>Entidad: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CONSEJO PROFESIONAL DE CIENCIAS ECONOMICAS DE SALTA</t>
    </r>
  </si>
  <si>
    <t xml:space="preserve">   Saldo al Inicio  Ejercicio  Anterior</t>
  </si>
  <si>
    <t xml:space="preserve">                                            Superavit</t>
  </si>
  <si>
    <t>ACTUALIZ.    DEL EJERCICIO</t>
  </si>
  <si>
    <t>MAQUINAS DE OFICINA.........................</t>
  </si>
  <si>
    <r>
      <t>NOTA  II</t>
    </r>
    <r>
      <rPr>
        <b/>
        <sz val="12"/>
        <rFont val="Times New Roman"/>
        <family val="1"/>
      </rPr>
      <t xml:space="preserve"> :   CAJA  Y  BANCOS :  El detalle del rubro es el siguiente:</t>
    </r>
  </si>
  <si>
    <t xml:space="preserve">                                     Leyes  Nº  20.488    y    6.576</t>
  </si>
  <si>
    <t>I.1  Modelo de presentación de los Estados Contables.</t>
  </si>
  <si>
    <t>Total Cierre</t>
  </si>
  <si>
    <t>INSTALACIONES.............................................</t>
  </si>
  <si>
    <t>CICLORODADOS.............................................</t>
  </si>
  <si>
    <t>MUEBLES Y UTILES..........................................</t>
  </si>
  <si>
    <t>VIDEOTECA..........................................................</t>
  </si>
  <si>
    <t>BIBLIOTECA.........................................................</t>
  </si>
  <si>
    <t>AMPL.Y MEJORAS SALON ABACO.......</t>
  </si>
  <si>
    <t>PARTIDA  S.S.  ESPAÑA................................</t>
  </si>
  <si>
    <t>AMPL. Y MEJORAS BELGRANO..............</t>
  </si>
  <si>
    <t>EDIFICIOS..............................................................</t>
  </si>
  <si>
    <r>
      <t>Entidad:</t>
    </r>
    <r>
      <rPr>
        <sz val="14"/>
        <rFont val="Times New Roman"/>
        <family val="1"/>
      </rPr>
      <t xml:space="preserve"> </t>
    </r>
    <r>
      <rPr>
        <b/>
        <sz val="18"/>
        <rFont val="Times New Roman"/>
        <family val="0"/>
      </rPr>
      <t xml:space="preserve">   CONSEJO PROFESIONAL DE CIENCIAS ECONOMICAS DE SALTA</t>
    </r>
  </si>
  <si>
    <t>RESULTADOS FINANCIEROS Y POR TENENCIA</t>
  </si>
  <si>
    <t>ANEXO " IV "</t>
  </si>
  <si>
    <t>"ANEXO V"</t>
  </si>
  <si>
    <t>Banco CitiBank C. Ahorro............................................</t>
  </si>
  <si>
    <t>Deudores en Gestión de Cobro:</t>
  </si>
  <si>
    <t>Deudores en Gestión de Cobro......................................</t>
  </si>
  <si>
    <t>I.4) Comparabilidad</t>
  </si>
  <si>
    <t>Resultados Acumulados:</t>
  </si>
  <si>
    <t>Capital.................................................................................</t>
  </si>
  <si>
    <t xml:space="preserve">         $</t>
  </si>
  <si>
    <t>Superavit No Asignados Ejerc. Anteriores.....................</t>
  </si>
  <si>
    <r>
      <t>TOTAL  ACTIVOS  CORRIENTES</t>
    </r>
    <r>
      <rPr>
        <sz val="12"/>
        <rFont val="Times New Roman"/>
        <family val="0"/>
      </rPr>
      <t>..............................................</t>
    </r>
  </si>
  <si>
    <r>
      <t>TOTAL  DE  ACTIVOS  NO  CORRIENTES</t>
    </r>
    <r>
      <rPr>
        <sz val="12"/>
        <rFont val="Times New Roman"/>
        <family val="0"/>
      </rPr>
      <t>...............................</t>
    </r>
  </si>
  <si>
    <r>
      <t>TOTAL DEL ACTIVO</t>
    </r>
    <r>
      <rPr>
        <sz val="12"/>
        <rFont val="Times New Roman"/>
        <family val="1"/>
      </rPr>
      <t>.....................................................................</t>
    </r>
  </si>
  <si>
    <r>
      <t>TOTAL  DE  PASIVOS  CORRIENTES</t>
    </r>
    <r>
      <rPr>
        <sz val="12"/>
        <rFont val="Times New Roman"/>
        <family val="0"/>
      </rPr>
      <t>........................................</t>
    </r>
  </si>
  <si>
    <r>
      <t>TOTAL PASIVO NO CORRIENTE</t>
    </r>
    <r>
      <rPr>
        <sz val="12"/>
        <rFont val="Times New Roman"/>
        <family val="0"/>
      </rPr>
      <t>...............................................</t>
    </r>
  </si>
  <si>
    <r>
      <t>TOTAL PASIVO</t>
    </r>
    <r>
      <rPr>
        <sz val="12"/>
        <rFont val="Times New Roman"/>
        <family val="0"/>
      </rPr>
      <t>...............................................................................</t>
    </r>
  </si>
  <si>
    <r>
      <t>TOTAL  PATRIMONIO  NETO</t>
    </r>
    <r>
      <rPr>
        <sz val="12"/>
        <rFont val="Times New Roman"/>
        <family val="0"/>
      </rPr>
      <t>....................................................</t>
    </r>
  </si>
  <si>
    <t>Superavit / (Deficit).......................................................$</t>
  </si>
  <si>
    <r>
      <t xml:space="preserve">    </t>
    </r>
    <r>
      <rPr>
        <b/>
        <u val="single"/>
        <sz val="12"/>
        <rFont val="Times New Roman"/>
        <family val="1"/>
      </rPr>
      <t>NOTA  I</t>
    </r>
    <r>
      <rPr>
        <b/>
        <sz val="12"/>
        <rFont val="Times New Roman"/>
        <family val="1"/>
      </rPr>
      <t xml:space="preserve"> :   POLITICAS  CONTABLES:</t>
    </r>
  </si>
  <si>
    <r>
      <t>Entidad:</t>
    </r>
    <r>
      <rPr>
        <b/>
        <sz val="14"/>
        <rFont val="Times New Roman"/>
        <family val="1"/>
      </rPr>
      <t xml:space="preserve">  </t>
    </r>
    <r>
      <rPr>
        <b/>
        <sz val="12"/>
        <rFont val="Times New Roman"/>
        <family val="1"/>
      </rPr>
      <t>CONSEJO PROFESIONAL DE CIENCIAS ECONOMICAS DE SALTA</t>
    </r>
  </si>
  <si>
    <t>menos  la   correspondiente  amortización   acumulada.     La amortización es calculada por el método de la</t>
  </si>
  <si>
    <t>línea  recta,  aplicando  tasas anuales suficientes para extinguir sus valores al final de la vida útil estimada</t>
  </si>
  <si>
    <t>El valor de los bienes considerados en su conjunto no superan su valor recuperable.</t>
  </si>
  <si>
    <t>Se  ha aplicado lo establecido en  la  R.T.N°  8 Cap. II inc. E y F, adecuando las cifras correspondientes al</t>
  </si>
  <si>
    <t>ejercicio   precedente  al   solo   efecto  de  su   presentación  comparativa  con  las  del  ejercicio presente.</t>
  </si>
  <si>
    <t>Caja ...........................................................................</t>
  </si>
  <si>
    <t xml:space="preserve">          $</t>
  </si>
  <si>
    <t>Valores a Depositar - Cheques...............................................</t>
  </si>
  <si>
    <t>PAPEL. Y UTILES  ESCRIT.</t>
  </si>
  <si>
    <r>
      <t>Entidad:</t>
    </r>
    <r>
      <rPr>
        <sz val="10"/>
        <rFont val="Arial"/>
        <family val="0"/>
      </rPr>
      <t xml:space="preserve"> </t>
    </r>
    <r>
      <rPr>
        <b/>
        <sz val="14"/>
        <rFont val="Arial"/>
        <family val="2"/>
      </rPr>
      <t xml:space="preserve"> CONSEJO PROFESIONAL DE CIENCIAS ECONOMICAS DE SALTA</t>
    </r>
  </si>
  <si>
    <t>Las Notas   I a  X    y los Anexos  I  a  V  adjuntos forman parte integrante de estos Estados Contables.-</t>
  </si>
  <si>
    <t xml:space="preserve">       Específicos de Sectores ( Anexo III y IV)............... $</t>
  </si>
  <si>
    <t>Las Notas  I a X  y  los  Anexos  I a  V adjuntos,  integran los Estados Contables.</t>
  </si>
  <si>
    <t>Las Notas I a X  y los  Anexos I  a  V  adjuntos,  integran los Estados Contables.</t>
  </si>
  <si>
    <t>Ajustes del Capital........................................................</t>
  </si>
  <si>
    <r>
      <t xml:space="preserve">Ajuste de Ejercicios Anteriores </t>
    </r>
    <r>
      <rPr>
        <sz val="11"/>
        <rFont val="Times New Roman"/>
        <family val="1"/>
      </rPr>
      <t>( Nota VIII)</t>
    </r>
  </si>
  <si>
    <t>Recursos Extraordinarios  (Nota X)............................... $</t>
  </si>
  <si>
    <t>Saldo de la Cuenta al Cierre del Ejercicio</t>
  </si>
  <si>
    <t>Al  31/12/06</t>
  </si>
  <si>
    <t>INVERSIONES  (Nota III)………………………………………….</t>
  </si>
  <si>
    <t>BIENES DE USO (Nota V y Anexo "I")..........................................</t>
  </si>
  <si>
    <t>ACTIVOS INTANGIBLES (Nota VI)...............................................</t>
  </si>
  <si>
    <t>CUENTAS POR PAGAR  (Nota VII)..............................................</t>
  </si>
  <si>
    <t>PATRIMONIO NETO AL 31/12/2006</t>
  </si>
  <si>
    <t>TOTAL AL 31/12/06</t>
  </si>
  <si>
    <t>Al 31/12/06</t>
  </si>
  <si>
    <t xml:space="preserve"> GASTOS  ESPECIFICOS  POR  DELEGACIONES </t>
  </si>
  <si>
    <t xml:space="preserve"> GASTOS </t>
  </si>
  <si>
    <t xml:space="preserve">RECURSOS  ORDINARIOS </t>
  </si>
  <si>
    <t>ESTADO DE EVOLUCION DEL PATRIMONIO NETO</t>
  </si>
  <si>
    <t>ESTADO DE RECURSOS Y GASTOS</t>
  </si>
  <si>
    <t>ESTADO DE SITUACION PATRIMONIAL</t>
  </si>
  <si>
    <t>MANTENIMIENTO MATRICULAS</t>
  </si>
  <si>
    <t>Caja Chica………………………………………………</t>
  </si>
  <si>
    <t>Imposiciones a Plazo Fijo:</t>
  </si>
  <si>
    <t>Banco Macro Bansud - Plazo Fijo.........................................</t>
  </si>
  <si>
    <t>Banco Macro Bansud - Plazo Fijo - Fondo de Obra..................</t>
  </si>
  <si>
    <r>
      <t>NOTA III</t>
    </r>
    <r>
      <rPr>
        <b/>
        <sz val="12"/>
        <rFont val="Times New Roman"/>
        <family val="1"/>
      </rPr>
      <t xml:space="preserve"> :   INVERSIONES:   El detalle del rubro es el siguiente:</t>
    </r>
  </si>
  <si>
    <r>
      <t>NOTA  IV</t>
    </r>
    <r>
      <rPr>
        <b/>
        <sz val="12"/>
        <rFont val="Times New Roman"/>
        <family val="1"/>
      </rPr>
      <t xml:space="preserve"> :   CREDITOS :  El detalle del rubro es el siguiente:</t>
    </r>
  </si>
  <si>
    <r>
      <t>NOTA  V</t>
    </r>
    <r>
      <rPr>
        <b/>
        <sz val="12"/>
        <rFont val="Times New Roman"/>
        <family val="1"/>
      </rPr>
      <t xml:space="preserve"> :   BIENES DE USO :  El detalle del rubro es el siguiente:</t>
    </r>
  </si>
  <si>
    <r>
      <t>NOTA  VI</t>
    </r>
    <r>
      <rPr>
        <b/>
        <sz val="12"/>
        <rFont val="Times New Roman"/>
        <family val="1"/>
      </rPr>
      <t xml:space="preserve"> :   BIENES INTANGIBLES :  El detalle del rubro es el siguiente:</t>
    </r>
  </si>
  <si>
    <r>
      <t>NOTA VII</t>
    </r>
    <r>
      <rPr>
        <b/>
        <sz val="12"/>
        <rFont val="Times New Roman"/>
        <family val="1"/>
      </rPr>
      <t xml:space="preserve"> :  CUENTAS POR PAGAR :  El detalle del rubro es el siguiente:</t>
    </r>
  </si>
  <si>
    <r>
      <t>NOTA VIII</t>
    </r>
    <r>
      <rPr>
        <b/>
        <sz val="12"/>
        <rFont val="Times New Roman"/>
        <family val="1"/>
      </rPr>
      <t xml:space="preserve"> :  PATRIMONIO NETO :  El detalle del rubro es el siguiente:</t>
    </r>
  </si>
  <si>
    <r>
      <t>NOTA IX</t>
    </r>
    <r>
      <rPr>
        <b/>
        <sz val="12"/>
        <rFont val="Times New Roman"/>
        <family val="1"/>
      </rPr>
      <t xml:space="preserve"> :  AJUSTE DE EJERCICIOS ANTERIORES </t>
    </r>
  </si>
  <si>
    <t>Seguros a Pagar………………………………………..</t>
  </si>
  <si>
    <t>Embargos Judiciales a Depositar……………………….</t>
  </si>
  <si>
    <t>Dpto. Seg. Social Prestamos al CPCE…………………</t>
  </si>
  <si>
    <t>Dpto. Seg. Social - Prestamos al Personal……………..</t>
  </si>
  <si>
    <t>Fondo Fijo a Reponer……………………………………</t>
  </si>
  <si>
    <t xml:space="preserve">SUSCRIPCIONES </t>
  </si>
  <si>
    <t xml:space="preserve">       Diversos   (Anexo III)…………………….............. $</t>
  </si>
  <si>
    <t>RECUPER0  DE GASTOS SALON</t>
  </si>
  <si>
    <t xml:space="preserve">      cuenta corriente de los matriculados.</t>
  </si>
  <si>
    <t>JORNADAS JOVENES PROFESIONALES</t>
  </si>
  <si>
    <t>OLIMPIADAS</t>
  </si>
  <si>
    <t>CONGRESOS NACIONALES</t>
  </si>
  <si>
    <t>CONVENIO CON PROVINCIA DE SALTA</t>
  </si>
  <si>
    <t>Venta Bienes de Uso…………………………………</t>
  </si>
  <si>
    <t>PARTICIPACION JUNTA DE GOBIERNO</t>
  </si>
  <si>
    <t xml:space="preserve">GASTOS DE VIAJES </t>
  </si>
  <si>
    <t>PARTICIPACION COMISION FACPCE</t>
  </si>
  <si>
    <t>GASTOS INVESTIGACION CECYT</t>
  </si>
  <si>
    <t>INDUMENTARIA</t>
  </si>
  <si>
    <t xml:space="preserve">GASTOS </t>
  </si>
  <si>
    <t>GASTOS  CONVENIO CON LA PROVINCIA</t>
  </si>
  <si>
    <t xml:space="preserve">               TOTAL COMPLEJO DEPORTIVO</t>
  </si>
  <si>
    <t xml:space="preserve">                            TOTAL SEDE CENTRAL</t>
  </si>
  <si>
    <t xml:space="preserve">                             TOTAL SALON ABACO</t>
  </si>
  <si>
    <t xml:space="preserve">                                TOTAL LAS COSTAS</t>
  </si>
  <si>
    <t xml:space="preserve">                                       TOTAL GASTOS </t>
  </si>
  <si>
    <t>REDONDEO</t>
  </si>
  <si>
    <t>SERVICIO DE CAFÉ</t>
  </si>
  <si>
    <t>DEBITOS BANCARIOS LEY 25413</t>
  </si>
  <si>
    <t>BONIFICACION CURSOS RG 1360</t>
  </si>
  <si>
    <t>GASTOS INFORMES VERAZ</t>
  </si>
  <si>
    <t>GASTOS ANSES</t>
  </si>
  <si>
    <t xml:space="preserve">XVI  CONGRESO NACIONAL </t>
  </si>
  <si>
    <t>MANTENIMIENTO</t>
  </si>
  <si>
    <t>MAQUINARIA OBRA LAS COSTAS.......</t>
  </si>
  <si>
    <t xml:space="preserve">   Ajuste de Ejercicios Anteriores</t>
  </si>
  <si>
    <t>|</t>
  </si>
  <si>
    <t xml:space="preserve"> Firmado a los efectos de su identificación  con mi informe  de fecha  23/03/2007</t>
  </si>
  <si>
    <t xml:space="preserve"> Firmado a los efectos de su identificación  con mi informe  de fecha  23/03/2006</t>
  </si>
  <si>
    <r>
      <t>NOTA X</t>
    </r>
    <r>
      <rPr>
        <b/>
        <sz val="12"/>
        <rFont val="Times New Roman"/>
        <family val="1"/>
      </rPr>
      <t xml:space="preserve"> :  RESULTADOS  EXTRAORDINARIOS</t>
    </r>
  </si>
  <si>
    <t>s/ Estado de Evoluc. del Patrimonio Neto.... (Nota VIII)......................</t>
  </si>
  <si>
    <t>REMUNERAC.Y CARGAS SOCIALES  (Nota VII)......................</t>
  </si>
  <si>
    <t>CARGAS FISCALES  (Nota VII.)......................................................</t>
  </si>
  <si>
    <t xml:space="preserve">                                  ( Nota IX)</t>
  </si>
  <si>
    <t>Deudores por Tarjeta de Crédito………………………..</t>
  </si>
  <si>
    <t>Honorarios Profesionales R.G. 936/95………………….</t>
  </si>
  <si>
    <t>(Cifras expresadas en pesos)</t>
  </si>
  <si>
    <t>CREDITOS (Nota I.3 A y IV)...........................................................</t>
  </si>
  <si>
    <t>Banco Macro S.A. Cta. En Pesos......................................</t>
  </si>
  <si>
    <t xml:space="preserve">       Amortiz. de Bienes (Anexo I - Nota 1.3.B y  VI ).... $</t>
  </si>
  <si>
    <t xml:space="preserve">                              ( Anexo V).................................... $</t>
  </si>
  <si>
    <t>TOTAL..............................................................................$</t>
  </si>
  <si>
    <t>ACTUALIZ. Y RECARGOS POR SERVICIOS…………………………….</t>
  </si>
  <si>
    <t>ACTUALIZ. Y RECARGOS DERECHO EJERCICIO PROFESIONAL…..</t>
  </si>
  <si>
    <t>INTERESES GANADOS…………………………………………………….</t>
  </si>
  <si>
    <t>INTERESES DE COLOCACIONES TRANSITORIAS...............................</t>
  </si>
  <si>
    <t>SUB-TOTAL…………....….……...…………………………………</t>
  </si>
  <si>
    <t>RECARGOS FINANCIEROS POR PRESTAMOS D.S.S............................</t>
  </si>
  <si>
    <t>SUB-TOTAL…………………………………….……………………</t>
  </si>
  <si>
    <t xml:space="preserve">     TOTALES…………………………………………………………..</t>
  </si>
  <si>
    <t>Subtotal cuota de derecho de Ej. Prof.</t>
  </si>
  <si>
    <t>Subtotal Certificación de Firmas</t>
  </si>
  <si>
    <t>CUOTA DERECHO EJERCICIO PROF.</t>
  </si>
  <si>
    <t xml:space="preserve">Subtotal </t>
  </si>
  <si>
    <t>RECUPERO GTS. C.S.S PROF.+ AUGE</t>
  </si>
  <si>
    <t>Secretaria de Ingresos Públicos</t>
  </si>
  <si>
    <t>Intereses devengados por derecho de ejercicio</t>
  </si>
  <si>
    <r>
      <t>Entidad: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CONSEJO PROFESIONAL DE CIENCIAS ECONOMICAS DE SALTA</t>
    </r>
  </si>
  <si>
    <t>(Sesenta y dos)</t>
  </si>
  <si>
    <t xml:space="preserve"> 1º  de  Enero de  2.007</t>
  </si>
  <si>
    <t xml:space="preserve"> 31  de  Diciembre   de  2.007</t>
  </si>
  <si>
    <t>Correspondiente al Ejercicio finalizado el 31 de Diciembre de 2.007 comparativo con el ejercicio anterior</t>
  </si>
  <si>
    <t>Al  31/12/07</t>
  </si>
  <si>
    <t>PATRIMONIO NETO AL 31/12/2007</t>
  </si>
  <si>
    <t>TOTAL AL 31/12/07</t>
  </si>
  <si>
    <t>Al 31/12/07</t>
  </si>
  <si>
    <t>Correspondiente al Ejercicio finalizado el 31 de Diciembre de 2007 comparativo con el ejercicio anterior</t>
  </si>
  <si>
    <t>Facpce - Creditos a Favor............................................</t>
  </si>
  <si>
    <t>INMUEBLE NUEVA SEDE ESPAÑA</t>
  </si>
  <si>
    <t>TERRENOS.......................................................</t>
  </si>
  <si>
    <t>GTOS. PROYECTO ACTIVADOS....................</t>
  </si>
  <si>
    <t>ANTICIPO DE OBRA..............................................</t>
  </si>
  <si>
    <t>SUBTOTAL</t>
  </si>
  <si>
    <t>Fondo de Reparo Contratista - Obra Nueva Sede Social</t>
  </si>
  <si>
    <t>Dpto. Seg. Social - Deuda por Obra Nueva Sede Social...</t>
  </si>
  <si>
    <t>JORNADAS COMERCIO EXTERIOR</t>
  </si>
  <si>
    <t>INTERESES DEVENGADOS POR PRESTAMO C.S.S. FONDO DE OBRA   $</t>
  </si>
  <si>
    <t>OTROS</t>
  </si>
  <si>
    <t xml:space="preserve">       Amortiz. de Intangibles (Nota 1.3.B y  VI ).... $</t>
  </si>
  <si>
    <t>I.3.  B)  BIENES DE USO Y BIENES INTANGIBLES</t>
  </si>
  <si>
    <t>Los   Bienes   de   Uso   están  valuados  a  su valor  reexpresado al  31-12-07 con más las incorporaciones</t>
  </si>
  <si>
    <t xml:space="preserve"> Firmado a los efectos de su identificación  con mi informe  de fecha  07/04/2008</t>
  </si>
  <si>
    <t xml:space="preserve">            Para la constitución de la cuenta previsiones se utilizo el criterio de matrícula suspendida hasta 2006 más 2% sobre  </t>
  </si>
  <si>
    <t>D.G.I. Ret. Impuesto a las Ganancias - Saldo a Favor</t>
  </si>
  <si>
    <t>Correspondientes al Ejercicio finalizado el 31 de Diciembre de 2.007 comparativo con el ejercicio anterior</t>
  </si>
  <si>
    <t>Conceptos pagados por Adel. neto de concep. a devengar</t>
  </si>
  <si>
    <t>Dpto. Seg. Social - Deuda por Obra Nueva Sede Social</t>
  </si>
  <si>
    <t>RESIDUAL NUEVO EDIFICIO...........................</t>
  </si>
  <si>
    <t>Se presentan los estados comparativos, conforme lo requieren las Resoluciones Técnicas de la F.A.C.P.C.E.</t>
  </si>
  <si>
    <t>Los estados Contables de la entidad han sido preparados siguiendo los lineamientos enunciados en las Resoluciones Técnicas respectivas de la F.A.C.P.C.E.</t>
  </si>
  <si>
    <t>El valor de los Bienes Inmuebles identificados en el 2006 como Partida S.S. España y su amortización, ha sido</t>
  </si>
  <si>
    <t>expuesto en una nueva cuenta que formará parte de la Nueva Sede, denominada Residual Nuevo Edificio.</t>
  </si>
  <si>
    <t>Los Bienes Intangibles se encuentran valuados de la misma manera que los Bienes de Uso al 31-12-2007.</t>
  </si>
  <si>
    <t>OBRA EN CURSO.............................................</t>
  </si>
  <si>
    <t>Otras Cuentas por Pagar Corrientes:</t>
  </si>
  <si>
    <t>Otras Cuentas por Pagar No Corrientes:</t>
  </si>
  <si>
    <t>Subtotal de Otras Cuentas por Pagar Corrientes</t>
  </si>
  <si>
    <t>Dpto. Seg. Social - Régimen Previsional</t>
  </si>
  <si>
    <t>Subtotal de Otras Cuentas por Pagar No Corrientes</t>
  </si>
  <si>
    <t>D.G.I. Ret. Impuesto a las Ganancias</t>
  </si>
  <si>
    <t>Area Positivo</t>
  </si>
  <si>
    <t>Area Negativo</t>
  </si>
  <si>
    <t>I.3.  A)  CREDITOS Y DEUDAS</t>
  </si>
  <si>
    <t>OTRAS CUENTAS POR PAGAR  (Nota I 3 A y Nota VII).........</t>
  </si>
  <si>
    <t>Los Créditos se encuentran valuados incluyendo los intereses devengados hasta el 31-12-2007.</t>
  </si>
  <si>
    <t>La deuda existente impaga identificada como Régimen Previsional, y que proviene de arrastre de otros</t>
  </si>
  <si>
    <t>ejericios, se expone como Deuda No Corriente, ya que no está prevista la cancelación de la misma en</t>
  </si>
  <si>
    <t>el ejercicio 2008.</t>
  </si>
  <si>
    <t>Asimismo, parte de la deuda con la CSS por la financiación de la Obra de la Nueva Sede Social, se xpuso</t>
  </si>
  <si>
    <t>también como No Corriente. Para ello, se tomo la base de lo recaudado como Fondo de Obra en el 2007 y</t>
  </si>
  <si>
    <t>se estimo que dicho importe conforma Deuda Corriente y cancelable en el 2008. La diferencia entre el total</t>
  </si>
  <si>
    <t>de la deuda y la tomada como Corriente, se expuso como No Corriente, a los fines de exponer la realidad</t>
  </si>
  <si>
    <t>estimada de los hechos.</t>
  </si>
  <si>
    <t>FONDO DE OBRA</t>
  </si>
  <si>
    <t>El saldo de la cuenta al cierre del ejercicio se compone de los siguientes</t>
  </si>
  <si>
    <t>ajustes:</t>
  </si>
  <si>
    <t>Al 31/12/2007</t>
  </si>
  <si>
    <t>ESTADO DE FLUJO DE EFECTIVO</t>
  </si>
  <si>
    <t>VARIACION NETA DEL EFECTIVO</t>
  </si>
  <si>
    <t>Efectivo al Inicio del ejercicio</t>
  </si>
  <si>
    <t>Modificación de ejercicios anteriores</t>
  </si>
  <si>
    <t>Efectivo modificado al inicio</t>
  </si>
  <si>
    <t>Efectivo al cierre del ejercicio</t>
  </si>
  <si>
    <t>Aumento (Disminución) neto del Efectivo</t>
  </si>
  <si>
    <t>CAUSAS DE LA VARIACION DEL EFECTIVO</t>
  </si>
  <si>
    <t>Ingresos por Cobros Derecho de Ejercicio Profesional</t>
  </si>
  <si>
    <t>Ingresos por Inscripción Matriculas</t>
  </si>
  <si>
    <t>Ingresos por Inscripcion en Trámite</t>
  </si>
  <si>
    <t>Ingresos por Certificación de Firmas</t>
  </si>
  <si>
    <t>Ingresos por Certificación de Firmas C.S.S.</t>
  </si>
  <si>
    <t>Ingresos Específicos</t>
  </si>
  <si>
    <t>Ingresos Diversos</t>
  </si>
  <si>
    <t>Ingresos fondo de obra</t>
  </si>
  <si>
    <t>Ingresos por intereses cuota Derecho de Ejercico</t>
  </si>
  <si>
    <t>Ingresos por Servicios Varios</t>
  </si>
  <si>
    <t>Ingresos pendientes de imputación</t>
  </si>
  <si>
    <t>Ingresos por Convenios con la Provincia de Salta</t>
  </si>
  <si>
    <t>Gastos de Administración y Funcionamiento</t>
  </si>
  <si>
    <t>Gastos Especificos</t>
  </si>
  <si>
    <t>Pagos Certificación de Firmas C.S.S.</t>
  </si>
  <si>
    <t>Pago Aporte Caja de Seg. Social ley Nº 7144</t>
  </si>
  <si>
    <t>Egresos por Olimpiadas</t>
  </si>
  <si>
    <t>Egresos por  pago al fondo de obra</t>
  </si>
  <si>
    <t xml:space="preserve">  </t>
  </si>
  <si>
    <t>Egresos por Convenios con la Provincia de Salta</t>
  </si>
  <si>
    <t>Efectivo neto generado (aplicado en ) por actividades operativas</t>
  </si>
  <si>
    <t>ACIVIDADES DE INVERSION</t>
  </si>
  <si>
    <t>Pagos por compras de bienes de uso</t>
  </si>
  <si>
    <t>Cobro por venta Bs de Uso</t>
  </si>
  <si>
    <t>Imposiciones a plazo fijo LP</t>
  </si>
  <si>
    <t>Efectivo neto generado (aplicado en) por actividades de inversión</t>
  </si>
  <si>
    <t>DISMINUCION NETA DEL EFECTIVO</t>
  </si>
  <si>
    <t>Las Notas I a X y los Anexos I a V adjuntos, integran los Estados Contables</t>
  </si>
  <si>
    <r>
      <t xml:space="preserve">Entidad: </t>
    </r>
    <r>
      <rPr>
        <b/>
        <sz val="14"/>
        <rFont val="Times New Roman"/>
        <family val="1"/>
      </rPr>
      <t xml:space="preserve"> CONSEJO PROFESIONAL DE CIENCIAS ECONOMICAS DE SALTA</t>
    </r>
  </si>
  <si>
    <r>
      <t>ACTIVIDADES OPERATIVA</t>
    </r>
    <r>
      <rPr>
        <b/>
        <sz val="10"/>
        <rFont val="Times New Roman"/>
        <family val="1"/>
      </rPr>
      <t>S</t>
    </r>
  </si>
  <si>
    <t>Al 31/12/2006</t>
  </si>
  <si>
    <t>I.5) Cambio en el Criterio de Exposición de Resultados Extraordinarios</t>
  </si>
  <si>
    <t>Se modificó el criterio de exponer el Resultado proveniente del Fondo de Obra. En el ejercicio corriente se ex</t>
  </si>
  <si>
    <t>puso el mimso como Resultado Ordinario, ya que según las Resoluciones al respecto, establecen que un Re-</t>
  </si>
  <si>
    <t>sultado que no es atípico ni excepcional, de suceso frecuente durante parte del 2006, durante todo el 2007 y</t>
  </si>
  <si>
    <t>en el futuro, y que se origina en una decisión propia del ente (Consejo), que es quien lo crea, debe ser trata-</t>
  </si>
  <si>
    <t>do como un Resultado Ordinario. Se expuso de la misma manera a dicho resultado en el comparativo del año</t>
  </si>
  <si>
    <t>2006, a los efectos de que sean válidas las comparaciones que se puedan realizar entre ambos ejercicios.</t>
  </si>
  <si>
    <t>INGRESOS PENDIENTES DE IMPUTACION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</si>
</sst>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.00_);\(&quot;$&quot;#,##0.00\)"/>
    <numFmt numFmtId="181" formatCode="_(* #,##0.00_);_(* \(#,##0.00\);_(* &quot;-&quot;??_);_(@_)"/>
    <numFmt numFmtId="182" formatCode="#,##0.0"/>
    <numFmt numFmtId="183" formatCode="dd/mm/yy"/>
    <numFmt numFmtId="184" formatCode="&quot;$&quot;#,##0.00_);\(#,##0.00\)"/>
    <numFmt numFmtId="185" formatCode="#,##0.000000"/>
    <numFmt numFmtId="186" formatCode="[$$-2C0A]\ #,##0.00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#,##0.00_ ;[Red]\-#,##0.00\ "/>
    <numFmt numFmtId="191" formatCode="#,##0.00_ ;\-#,##0.00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4"/>
      <name val="Times New Roman"/>
      <family val="0"/>
    </font>
    <font>
      <b/>
      <i/>
      <sz val="24"/>
      <name val="Times New Roman"/>
      <family val="0"/>
    </font>
    <font>
      <b/>
      <i/>
      <u val="single"/>
      <sz val="12"/>
      <name val="Arial"/>
      <family val="0"/>
    </font>
    <font>
      <b/>
      <u val="single"/>
      <sz val="12"/>
      <name val="Times New Roman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8"/>
      <name val="Times New Roman"/>
      <family val="0"/>
    </font>
    <font>
      <sz val="12"/>
      <name val="Times New Roman"/>
      <family val="0"/>
    </font>
    <font>
      <b/>
      <i/>
      <u val="single"/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20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u val="single"/>
      <sz val="10"/>
      <name val="Arial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u val="single"/>
      <sz val="9"/>
      <name val="Times New Roman"/>
      <family val="0"/>
    </font>
    <font>
      <sz val="9"/>
      <name val="Times New Roman"/>
      <family val="0"/>
    </font>
    <font>
      <b/>
      <u val="single"/>
      <sz val="9"/>
      <name val="Times New Roman"/>
      <family val="1"/>
    </font>
    <font>
      <b/>
      <sz val="9"/>
      <name val="Times New Roman"/>
      <family val="0"/>
    </font>
    <font>
      <sz val="9"/>
      <name val="Arial"/>
      <family val="0"/>
    </font>
    <font>
      <b/>
      <sz val="11"/>
      <name val="Times New Roman"/>
      <family val="0"/>
    </font>
    <font>
      <sz val="8"/>
      <name val="Arial"/>
      <family val="0"/>
    </font>
    <font>
      <b/>
      <i/>
      <sz val="18"/>
      <name val="Times New Roman"/>
      <family val="1"/>
    </font>
    <font>
      <sz val="6"/>
      <name val="Arial"/>
      <family val="0"/>
    </font>
    <font>
      <b/>
      <sz val="6"/>
      <name val="Times New Roman"/>
      <family val="0"/>
    </font>
    <font>
      <b/>
      <sz val="8"/>
      <name val="Arial"/>
      <family val="2"/>
    </font>
    <font>
      <sz val="6"/>
      <name val="Times New Roman"/>
      <family val="1"/>
    </font>
    <font>
      <b/>
      <sz val="8"/>
      <name val="Times New Roman"/>
      <family val="0"/>
    </font>
    <font>
      <sz val="11"/>
      <name val="Times New Roman"/>
      <family val="1"/>
    </font>
    <font>
      <sz val="11"/>
      <name val="Arial"/>
      <family val="0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i/>
      <sz val="17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thick"/>
      <bottom style="thin"/>
    </border>
    <border>
      <left style="double"/>
      <right style="double"/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 style="double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" fontId="4" fillId="0" borderId="0" applyFill="0" applyBorder="0" applyAlignment="0" applyProtection="0"/>
    <xf numFmtId="182" fontId="4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0" fontId="4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0" fontId="4" fillId="0" borderId="0" applyFill="0" applyBorder="0" applyAlignment="0" applyProtection="0"/>
    <xf numFmtId="9" fontId="0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693">
    <xf numFmtId="0" fontId="0" fillId="0" borderId="0" xfId="0" applyAlignment="1">
      <alignment/>
    </xf>
    <xf numFmtId="0" fontId="4" fillId="0" borderId="0" xfId="27" applyFont="1" applyAlignment="1">
      <alignment/>
    </xf>
    <xf numFmtId="0" fontId="10" fillId="0" borderId="0" xfId="27" applyFont="1" applyAlignment="1">
      <alignment/>
    </xf>
    <xf numFmtId="0" fontId="11" fillId="0" borderId="0" xfId="27" applyFont="1" applyAlignment="1">
      <alignment/>
    </xf>
    <xf numFmtId="0" fontId="13" fillId="0" borderId="2" xfId="27" applyFont="1" applyBorder="1" applyAlignment="1">
      <alignment/>
    </xf>
    <xf numFmtId="182" fontId="13" fillId="0" borderId="3" xfId="27" applyNumberFormat="1" applyFont="1" applyBorder="1" applyAlignment="1">
      <alignment/>
    </xf>
    <xf numFmtId="0" fontId="13" fillId="0" borderId="0" xfId="27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9" fillId="0" borderId="0" xfId="27" applyFont="1" applyBorder="1" applyAlignment="1">
      <alignment/>
    </xf>
    <xf numFmtId="0" fontId="19" fillId="0" borderId="0" xfId="27" applyFont="1" applyBorder="1" applyAlignment="1">
      <alignment/>
    </xf>
    <xf numFmtId="0" fontId="0" fillId="0" borderId="4" xfId="0" applyBorder="1" applyAlignment="1">
      <alignment/>
    </xf>
    <xf numFmtId="0" fontId="13" fillId="0" borderId="0" xfId="27" applyFont="1" applyFill="1" applyBorder="1" applyAlignment="1">
      <alignment/>
    </xf>
    <xf numFmtId="0" fontId="13" fillId="0" borderId="0" xfId="27" applyFont="1" applyFill="1" applyAlignment="1">
      <alignment/>
    </xf>
    <xf numFmtId="0" fontId="0" fillId="0" borderId="0" xfId="0" applyFill="1" applyAlignment="1">
      <alignment/>
    </xf>
    <xf numFmtId="0" fontId="4" fillId="0" borderId="0" xfId="27" applyFont="1" applyFill="1" applyAlignment="1">
      <alignment/>
    </xf>
    <xf numFmtId="0" fontId="14" fillId="0" borderId="0" xfId="27" applyFont="1" applyFill="1" applyAlignment="1">
      <alignment/>
    </xf>
    <xf numFmtId="0" fontId="24" fillId="0" borderId="0" xfId="27" applyFont="1" applyFill="1" applyAlignment="1">
      <alignment/>
    </xf>
    <xf numFmtId="0" fontId="25" fillId="0" borderId="0" xfId="27" applyFont="1" applyFill="1" applyAlignment="1">
      <alignment/>
    </xf>
    <xf numFmtId="3" fontId="16" fillId="0" borderId="5" xfId="27" applyNumberFormat="1" applyFont="1" applyFill="1" applyBorder="1" applyAlignment="1">
      <alignment horizontal="center"/>
    </xf>
    <xf numFmtId="0" fontId="13" fillId="0" borderId="6" xfId="27" applyFont="1" applyFill="1" applyBorder="1" applyAlignment="1">
      <alignment/>
    </xf>
    <xf numFmtId="0" fontId="13" fillId="0" borderId="7" xfId="27" applyFont="1" applyFill="1" applyBorder="1" applyAlignment="1">
      <alignment/>
    </xf>
    <xf numFmtId="182" fontId="13" fillId="0" borderId="8" xfId="27" applyNumberFormat="1" applyFont="1" applyFill="1" applyBorder="1" applyAlignment="1">
      <alignment/>
    </xf>
    <xf numFmtId="182" fontId="13" fillId="0" borderId="9" xfId="27" applyNumberFormat="1" applyFont="1" applyFill="1" applyBorder="1" applyAlignment="1">
      <alignment/>
    </xf>
    <xf numFmtId="182" fontId="13" fillId="0" borderId="2" xfId="27" applyNumberFormat="1" applyFont="1" applyFill="1" applyBorder="1" applyAlignment="1">
      <alignment/>
    </xf>
    <xf numFmtId="182" fontId="13" fillId="0" borderId="10" xfId="27" applyNumberFormat="1" applyFont="1" applyFill="1" applyBorder="1" applyAlignment="1">
      <alignment/>
    </xf>
    <xf numFmtId="182" fontId="4" fillId="0" borderId="0" xfId="27" applyNumberFormat="1" applyFont="1" applyFill="1" applyAlignment="1">
      <alignment/>
    </xf>
    <xf numFmtId="0" fontId="25" fillId="0" borderId="7" xfId="27" applyFont="1" applyFill="1" applyBorder="1" applyAlignment="1">
      <alignment horizontal="left"/>
    </xf>
    <xf numFmtId="4" fontId="13" fillId="0" borderId="8" xfId="27" applyNumberFormat="1" applyFont="1" applyFill="1" applyBorder="1" applyAlignment="1">
      <alignment/>
    </xf>
    <xf numFmtId="4" fontId="13" fillId="0" borderId="2" xfId="27" applyNumberFormat="1" applyFont="1" applyFill="1" applyBorder="1" applyAlignment="1">
      <alignment/>
    </xf>
    <xf numFmtId="4" fontId="13" fillId="0" borderId="10" xfId="27" applyNumberFormat="1" applyFont="1" applyFill="1" applyBorder="1" applyAlignment="1">
      <alignment/>
    </xf>
    <xf numFmtId="0" fontId="15" fillId="0" borderId="6" xfId="27" applyFont="1" applyFill="1" applyBorder="1" applyAlignment="1">
      <alignment vertical="center" wrapText="1"/>
    </xf>
    <xf numFmtId="0" fontId="27" fillId="0" borderId="7" xfId="27" applyFont="1" applyFill="1" applyBorder="1" applyAlignment="1">
      <alignment horizontal="center" vertical="center" wrapText="1"/>
    </xf>
    <xf numFmtId="4" fontId="15" fillId="0" borderId="11" xfId="27" applyNumberFormat="1" applyFont="1" applyFill="1" applyBorder="1" applyAlignment="1">
      <alignment vertical="center" wrapText="1"/>
    </xf>
    <xf numFmtId="4" fontId="15" fillId="0" borderId="12" xfId="27" applyNumberFormat="1" applyFont="1" applyFill="1" applyBorder="1" applyAlignment="1">
      <alignment vertical="center" wrapText="1"/>
    </xf>
    <xf numFmtId="182" fontId="5" fillId="0" borderId="0" xfId="27" applyNumberFormat="1" applyFont="1" applyFill="1" applyAlignment="1">
      <alignment vertical="center" wrapText="1"/>
    </xf>
    <xf numFmtId="0" fontId="5" fillId="0" borderId="0" xfId="27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5" fillId="0" borderId="6" xfId="27" applyFont="1" applyFill="1" applyBorder="1" applyAlignment="1">
      <alignment/>
    </xf>
    <xf numFmtId="182" fontId="5" fillId="0" borderId="0" xfId="27" applyNumberFormat="1" applyFont="1" applyFill="1" applyAlignment="1">
      <alignment/>
    </xf>
    <xf numFmtId="0" fontId="5" fillId="0" borderId="0" xfId="27" applyFont="1" applyFill="1" applyAlignment="1">
      <alignment/>
    </xf>
    <xf numFmtId="0" fontId="1" fillId="0" borderId="0" xfId="0" applyFont="1" applyFill="1" applyAlignment="1">
      <alignment/>
    </xf>
    <xf numFmtId="4" fontId="15" fillId="0" borderId="11" xfId="27" applyNumberFormat="1" applyFont="1" applyFill="1" applyBorder="1" applyAlignment="1">
      <alignment/>
    </xf>
    <xf numFmtId="4" fontId="15" fillId="0" borderId="12" xfId="27" applyNumberFormat="1" applyFont="1" applyFill="1" applyBorder="1" applyAlignment="1">
      <alignment/>
    </xf>
    <xf numFmtId="4" fontId="15" fillId="0" borderId="13" xfId="27" applyNumberFormat="1" applyFont="1" applyFill="1" applyBorder="1" applyAlignment="1">
      <alignment/>
    </xf>
    <xf numFmtId="4" fontId="15" fillId="0" borderId="14" xfId="27" applyNumberFormat="1" applyFont="1" applyFill="1" applyBorder="1" applyAlignment="1">
      <alignment/>
    </xf>
    <xf numFmtId="4" fontId="15" fillId="0" borderId="8" xfId="27" applyNumberFormat="1" applyFont="1" applyFill="1" applyBorder="1" applyAlignment="1">
      <alignment/>
    </xf>
    <xf numFmtId="182" fontId="13" fillId="0" borderId="15" xfId="27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8" fillId="0" borderId="0" xfId="27" applyFont="1" applyFill="1" applyAlignment="1">
      <alignment/>
    </xf>
    <xf numFmtId="182" fontId="13" fillId="0" borderId="6" xfId="27" applyNumberFormat="1" applyFont="1" applyFill="1" applyBorder="1" applyAlignment="1">
      <alignment/>
    </xf>
    <xf numFmtId="4" fontId="13" fillId="0" borderId="0" xfId="27" applyNumberFormat="1" applyFont="1" applyFill="1" applyBorder="1" applyAlignment="1">
      <alignment/>
    </xf>
    <xf numFmtId="4" fontId="13" fillId="0" borderId="15" xfId="27" applyNumberFormat="1" applyFont="1" applyFill="1" applyBorder="1" applyAlignment="1">
      <alignment/>
    </xf>
    <xf numFmtId="0" fontId="7" fillId="0" borderId="0" xfId="27" applyFont="1" applyFill="1" applyAlignment="1">
      <alignment/>
    </xf>
    <xf numFmtId="0" fontId="4" fillId="0" borderId="16" xfId="27" applyFont="1" applyFill="1" applyBorder="1" applyAlignment="1">
      <alignment/>
    </xf>
    <xf numFmtId="0" fontId="4" fillId="0" borderId="6" xfId="27" applyFont="1" applyFill="1" applyBorder="1" applyAlignment="1">
      <alignment/>
    </xf>
    <xf numFmtId="0" fontId="4" fillId="0" borderId="17" xfId="27" applyFont="1" applyFill="1" applyBorder="1" applyAlignment="1">
      <alignment/>
    </xf>
    <xf numFmtId="0" fontId="4" fillId="0" borderId="18" xfId="27" applyFont="1" applyFill="1" applyBorder="1" applyAlignment="1">
      <alignment/>
    </xf>
    <xf numFmtId="4" fontId="0" fillId="0" borderId="0" xfId="0" applyNumberFormat="1" applyFill="1" applyAlignment="1">
      <alignment/>
    </xf>
    <xf numFmtId="4" fontId="13" fillId="0" borderId="0" xfId="27" applyNumberFormat="1" applyFont="1" applyFill="1" applyAlignment="1">
      <alignment/>
    </xf>
    <xf numFmtId="4" fontId="13" fillId="0" borderId="9" xfId="27" applyNumberFormat="1" applyFont="1" applyFill="1" applyBorder="1" applyAlignment="1">
      <alignment/>
    </xf>
    <xf numFmtId="0" fontId="0" fillId="0" borderId="0" xfId="0" applyFill="1" applyAlignment="1">
      <alignment vertical="center" wrapText="1"/>
    </xf>
    <xf numFmtId="4" fontId="13" fillId="0" borderId="3" xfId="27" applyNumberFormat="1" applyFont="1" applyFill="1" applyBorder="1" applyAlignment="1">
      <alignment/>
    </xf>
    <xf numFmtId="4" fontId="13" fillId="0" borderId="19" xfId="2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27" applyFont="1" applyFill="1" applyBorder="1" applyAlignment="1">
      <alignment/>
    </xf>
    <xf numFmtId="0" fontId="14" fillId="0" borderId="0" xfId="27" applyFont="1" applyFill="1" applyBorder="1" applyAlignment="1">
      <alignment/>
    </xf>
    <xf numFmtId="0" fontId="9" fillId="0" borderId="0" xfId="27" applyFont="1" applyFill="1" applyBorder="1" applyAlignment="1">
      <alignment/>
    </xf>
    <xf numFmtId="0" fontId="15" fillId="0" borderId="0" xfId="27" applyFont="1" applyFill="1" applyBorder="1" applyAlignment="1">
      <alignment/>
    </xf>
    <xf numFmtId="0" fontId="25" fillId="0" borderId="6" xfId="27" applyFont="1" applyFill="1" applyBorder="1" applyAlignment="1">
      <alignment/>
    </xf>
    <xf numFmtId="0" fontId="25" fillId="0" borderId="0" xfId="27" applyFont="1" applyFill="1" applyBorder="1" applyAlignment="1">
      <alignment/>
    </xf>
    <xf numFmtId="0" fontId="32" fillId="0" borderId="0" xfId="0" applyFont="1" applyFill="1" applyAlignment="1">
      <alignment/>
    </xf>
    <xf numFmtId="4" fontId="4" fillId="0" borderId="0" xfId="27" applyNumberFormat="1" applyFont="1" applyFill="1" applyAlignment="1">
      <alignment/>
    </xf>
    <xf numFmtId="4" fontId="19" fillId="0" borderId="0" xfId="27" applyNumberFormat="1" applyFont="1" applyFill="1" applyAlignment="1">
      <alignment/>
    </xf>
    <xf numFmtId="4" fontId="18" fillId="0" borderId="0" xfId="27" applyNumberFormat="1" applyFont="1" applyFill="1" applyAlignment="1">
      <alignment/>
    </xf>
    <xf numFmtId="4" fontId="33" fillId="0" borderId="3" xfId="27" applyNumberFormat="1" applyFont="1" applyFill="1" applyBorder="1" applyAlignment="1">
      <alignment horizontal="center" vertical="center" wrapText="1"/>
    </xf>
    <xf numFmtId="4" fontId="33" fillId="0" borderId="19" xfId="27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32" fillId="0" borderId="0" xfId="0" applyFont="1" applyAlignment="1">
      <alignment/>
    </xf>
    <xf numFmtId="4" fontId="9" fillId="0" borderId="0" xfId="27" applyNumberFormat="1" applyFont="1" applyFill="1" applyBorder="1" applyAlignment="1">
      <alignment/>
    </xf>
    <xf numFmtId="4" fontId="15" fillId="0" borderId="0" xfId="27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5" fillId="0" borderId="6" xfId="27" applyNumberFormat="1" applyFont="1" applyFill="1" applyBorder="1" applyAlignment="1">
      <alignment horizontal="center"/>
    </xf>
    <xf numFmtId="0" fontId="15" fillId="0" borderId="0" xfId="27" applyFont="1" applyBorder="1" applyAlignment="1">
      <alignment/>
    </xf>
    <xf numFmtId="0" fontId="22" fillId="0" borderId="0" xfId="27" applyFont="1" applyBorder="1" applyAlignment="1">
      <alignment/>
    </xf>
    <xf numFmtId="0" fontId="6" fillId="0" borderId="0" xfId="27" applyFont="1" applyBorder="1" applyAlignment="1">
      <alignment/>
    </xf>
    <xf numFmtId="0" fontId="16" fillId="0" borderId="0" xfId="27" applyFont="1" applyBorder="1" applyAlignment="1">
      <alignment/>
    </xf>
    <xf numFmtId="0" fontId="17" fillId="0" borderId="0" xfId="27" applyFont="1" applyBorder="1" applyAlignment="1">
      <alignment horizontal="center"/>
    </xf>
    <xf numFmtId="0" fontId="23" fillId="0" borderId="0" xfId="27" applyFont="1" applyBorder="1" applyAlignment="1">
      <alignment/>
    </xf>
    <xf numFmtId="0" fontId="17" fillId="0" borderId="0" xfId="27" applyFont="1" applyFill="1" applyBorder="1" applyAlignment="1">
      <alignment/>
    </xf>
    <xf numFmtId="0" fontId="13" fillId="0" borderId="0" xfId="2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27" applyFont="1" applyFill="1" applyBorder="1" applyAlignment="1">
      <alignment horizontal="center"/>
    </xf>
    <xf numFmtId="0" fontId="4" fillId="0" borderId="0" xfId="27" applyFont="1" applyFill="1" applyBorder="1" applyAlignment="1">
      <alignment horizontal="center"/>
    </xf>
    <xf numFmtId="4" fontId="33" fillId="0" borderId="20" xfId="27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2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32" fillId="0" borderId="4" xfId="0" applyFont="1" applyFill="1" applyBorder="1" applyAlignment="1">
      <alignment/>
    </xf>
    <xf numFmtId="0" fontId="9" fillId="0" borderId="0" xfId="27" applyFont="1" applyBorder="1" applyAlignment="1">
      <alignment horizontal="left"/>
    </xf>
    <xf numFmtId="0" fontId="4" fillId="0" borderId="2" xfId="27" applyFont="1" applyBorder="1" applyAlignment="1">
      <alignment/>
    </xf>
    <xf numFmtId="0" fontId="0" fillId="0" borderId="2" xfId="0" applyBorder="1" applyAlignment="1">
      <alignment/>
    </xf>
    <xf numFmtId="4" fontId="15" fillId="0" borderId="3" xfId="27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18" fillId="0" borderId="0" xfId="27" applyFont="1" applyFill="1" applyAlignment="1">
      <alignment/>
    </xf>
    <xf numFmtId="0" fontId="36" fillId="0" borderId="0" xfId="27" applyFont="1" applyFill="1" applyAlignment="1">
      <alignment/>
    </xf>
    <xf numFmtId="2" fontId="0" fillId="0" borderId="0" xfId="0" applyNumberFormat="1" applyFill="1" applyAlignment="1">
      <alignment/>
    </xf>
    <xf numFmtId="2" fontId="3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13" fillId="0" borderId="0" xfId="27" applyNumberFormat="1" applyFont="1" applyFill="1" applyAlignment="1">
      <alignment/>
    </xf>
    <xf numFmtId="1" fontId="13" fillId="0" borderId="0" xfId="27" applyNumberFormat="1" applyFont="1" applyFill="1" applyBorder="1" applyAlignment="1">
      <alignment horizontal="center"/>
    </xf>
    <xf numFmtId="1" fontId="15" fillId="0" borderId="11" xfId="27" applyNumberFormat="1" applyFont="1" applyFill="1" applyBorder="1" applyAlignment="1">
      <alignment vertical="center" wrapText="1"/>
    </xf>
    <xf numFmtId="1" fontId="15" fillId="0" borderId="11" xfId="27" applyNumberFormat="1" applyFont="1" applyFill="1" applyBorder="1" applyAlignment="1">
      <alignment/>
    </xf>
    <xf numFmtId="1" fontId="13" fillId="0" borderId="7" xfId="27" applyNumberFormat="1" applyFont="1" applyFill="1" applyBorder="1" applyAlignment="1">
      <alignment/>
    </xf>
    <xf numFmtId="1" fontId="13" fillId="0" borderId="7" xfId="27" applyNumberFormat="1" applyFont="1" applyFill="1" applyBorder="1" applyAlignment="1">
      <alignment horizontal="center"/>
    </xf>
    <xf numFmtId="1" fontId="15" fillId="0" borderId="13" xfId="27" applyNumberFormat="1" applyFont="1" applyFill="1" applyBorder="1" applyAlignment="1">
      <alignment/>
    </xf>
    <xf numFmtId="1" fontId="13" fillId="0" borderId="9" xfId="27" applyNumberFormat="1" applyFont="1" applyFill="1" applyBorder="1" applyAlignment="1">
      <alignment/>
    </xf>
    <xf numFmtId="1" fontId="13" fillId="0" borderId="15" xfId="27" applyNumberFormat="1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3" fontId="16" fillId="0" borderId="22" xfId="27" applyNumberFormat="1" applyFont="1" applyFill="1" applyBorder="1" applyAlignment="1">
      <alignment horizontal="center"/>
    </xf>
    <xf numFmtId="0" fontId="25" fillId="0" borderId="0" xfId="27" applyFont="1" applyFill="1" applyBorder="1" applyAlignment="1">
      <alignment/>
    </xf>
    <xf numFmtId="1" fontId="13" fillId="0" borderId="0" xfId="27" applyNumberFormat="1" applyFont="1" applyFill="1" applyBorder="1" applyAlignment="1">
      <alignment/>
    </xf>
    <xf numFmtId="0" fontId="26" fillId="0" borderId="0" xfId="27" applyFont="1" applyFill="1" applyBorder="1" applyAlignment="1">
      <alignment/>
    </xf>
    <xf numFmtId="0" fontId="25" fillId="0" borderId="0" xfId="27" applyFont="1" applyFill="1" applyBorder="1" applyAlignment="1">
      <alignment horizontal="left"/>
    </xf>
    <xf numFmtId="0" fontId="27" fillId="0" borderId="0" xfId="27" applyFont="1" applyFill="1" applyBorder="1" applyAlignment="1">
      <alignment vertical="center" wrapText="1"/>
    </xf>
    <xf numFmtId="0" fontId="27" fillId="0" borderId="0" xfId="27" applyFont="1" applyFill="1" applyBorder="1" applyAlignment="1">
      <alignment/>
    </xf>
    <xf numFmtId="0" fontId="27" fillId="0" borderId="0" xfId="27" applyFont="1" applyFill="1" applyBorder="1" applyAlignment="1">
      <alignment/>
    </xf>
    <xf numFmtId="0" fontId="19" fillId="0" borderId="6" xfId="27" applyFont="1" applyFill="1" applyBorder="1" applyAlignment="1">
      <alignment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9" fillId="0" borderId="0" xfId="27" applyFont="1" applyFill="1" applyAlignment="1">
      <alignment/>
    </xf>
    <xf numFmtId="0" fontId="31" fillId="0" borderId="0" xfId="27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2" fillId="0" borderId="6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35" fillId="0" borderId="19" xfId="27" applyFont="1" applyFill="1" applyBorder="1" applyAlignment="1">
      <alignment/>
    </xf>
    <xf numFmtId="0" fontId="13" fillId="0" borderId="23" xfId="27" applyFont="1" applyFill="1" applyBorder="1" applyAlignment="1">
      <alignment/>
    </xf>
    <xf numFmtId="0" fontId="35" fillId="0" borderId="24" xfId="27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13" fillId="0" borderId="21" xfId="27" applyFont="1" applyFill="1" applyBorder="1" applyAlignment="1">
      <alignment/>
    </xf>
    <xf numFmtId="0" fontId="33" fillId="0" borderId="25" xfId="27" applyFont="1" applyFill="1" applyBorder="1" applyAlignment="1">
      <alignment/>
    </xf>
    <xf numFmtId="39" fontId="13" fillId="0" borderId="3" xfId="27" applyNumberFormat="1" applyFont="1" applyFill="1" applyBorder="1" applyAlignment="1">
      <alignment/>
    </xf>
    <xf numFmtId="39" fontId="13" fillId="0" borderId="3" xfId="0" applyNumberFormat="1" applyFont="1" applyFill="1" applyBorder="1" applyAlignment="1">
      <alignment/>
    </xf>
    <xf numFmtId="0" fontId="12" fillId="0" borderId="0" xfId="27" applyFont="1" applyFill="1" applyAlignment="1">
      <alignment horizontal="center"/>
    </xf>
    <xf numFmtId="0" fontId="41" fillId="0" borderId="0" xfId="27" applyFont="1" applyFill="1" applyAlignment="1">
      <alignment horizontal="center"/>
    </xf>
    <xf numFmtId="0" fontId="19" fillId="0" borderId="0" xfId="0" applyFont="1" applyFill="1" applyAlignment="1">
      <alignment/>
    </xf>
    <xf numFmtId="39" fontId="13" fillId="0" borderId="3" xfId="27" applyNumberFormat="1" applyFont="1" applyBorder="1" applyAlignment="1">
      <alignment/>
    </xf>
    <xf numFmtId="39" fontId="13" fillId="0" borderId="26" xfId="27" applyNumberFormat="1" applyFont="1" applyBorder="1" applyAlignment="1">
      <alignment/>
    </xf>
    <xf numFmtId="39" fontId="13" fillId="0" borderId="27" xfId="27" applyNumberFormat="1" applyFont="1" applyBorder="1" applyAlignment="1">
      <alignment/>
    </xf>
    <xf numFmtId="39" fontId="15" fillId="0" borderId="27" xfId="27" applyNumberFormat="1" applyFont="1" applyBorder="1" applyAlignment="1">
      <alignment/>
    </xf>
    <xf numFmtId="39" fontId="15" fillId="0" borderId="28" xfId="27" applyNumberFormat="1" applyFont="1" applyBorder="1" applyAlignment="1">
      <alignment/>
    </xf>
    <xf numFmtId="39" fontId="15" fillId="0" borderId="3" xfId="27" applyNumberFormat="1" applyFont="1" applyBorder="1" applyAlignment="1">
      <alignment/>
    </xf>
    <xf numFmtId="0" fontId="0" fillId="0" borderId="16" xfId="0" applyBorder="1" applyAlignment="1">
      <alignment/>
    </xf>
    <xf numFmtId="0" fontId="13" fillId="0" borderId="29" xfId="27" applyFont="1" applyBorder="1" applyAlignment="1">
      <alignment/>
    </xf>
    <xf numFmtId="0" fontId="0" fillId="0" borderId="6" xfId="0" applyBorder="1" applyAlignment="1">
      <alignment/>
    </xf>
    <xf numFmtId="0" fontId="13" fillId="0" borderId="19" xfId="27" applyFont="1" applyBorder="1" applyAlignment="1">
      <alignment/>
    </xf>
    <xf numFmtId="0" fontId="4" fillId="0" borderId="19" xfId="27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9" fillId="0" borderId="0" xfId="27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15" fillId="0" borderId="0" xfId="27" applyNumberFormat="1" applyFont="1" applyFill="1" applyBorder="1" applyAlignment="1">
      <alignment horizontal="center"/>
    </xf>
    <xf numFmtId="39" fontId="13" fillId="0" borderId="3" xfId="27" applyNumberFormat="1" applyFont="1" applyFill="1" applyBorder="1" applyAlignment="1">
      <alignment/>
    </xf>
    <xf numFmtId="39" fontId="0" fillId="0" borderId="3" xfId="0" applyNumberFormat="1" applyBorder="1" applyAlignment="1">
      <alignment/>
    </xf>
    <xf numFmtId="39" fontId="13" fillId="0" borderId="31" xfId="27" applyNumberFormat="1" applyFont="1" applyFill="1" applyBorder="1" applyAlignment="1">
      <alignment/>
    </xf>
    <xf numFmtId="39" fontId="13" fillId="0" borderId="4" xfId="27" applyNumberFormat="1" applyFont="1" applyFill="1" applyBorder="1" applyAlignment="1">
      <alignment/>
    </xf>
    <xf numFmtId="39" fontId="15" fillId="0" borderId="3" xfId="27" applyNumberFormat="1" applyFont="1" applyFill="1" applyBorder="1" applyAlignment="1">
      <alignment/>
    </xf>
    <xf numFmtId="39" fontId="13" fillId="0" borderId="4" xfId="0" applyNumberFormat="1" applyFont="1" applyFill="1" applyBorder="1" applyAlignment="1">
      <alignment/>
    </xf>
    <xf numFmtId="39" fontId="13" fillId="0" borderId="31" xfId="0" applyNumberFormat="1" applyFont="1" applyFill="1" applyBorder="1" applyAlignment="1">
      <alignment/>
    </xf>
    <xf numFmtId="0" fontId="44" fillId="0" borderId="0" xfId="27" applyFont="1" applyFill="1" applyBorder="1" applyAlignment="1">
      <alignment/>
    </xf>
    <xf numFmtId="0" fontId="37" fillId="0" borderId="0" xfId="27" applyFont="1" applyFill="1" applyBorder="1" applyAlignment="1">
      <alignment/>
    </xf>
    <xf numFmtId="0" fontId="38" fillId="0" borderId="0" xfId="27" applyFont="1" applyFill="1" applyBorder="1" applyAlignment="1">
      <alignment/>
    </xf>
    <xf numFmtId="39" fontId="15" fillId="0" borderId="3" xfId="0" applyNumberFormat="1" applyFont="1" applyFill="1" applyBorder="1" applyAlignment="1">
      <alignment/>
    </xf>
    <xf numFmtId="0" fontId="14" fillId="0" borderId="0" xfId="27" applyFont="1" applyFill="1" applyAlignment="1">
      <alignment horizontal="center"/>
    </xf>
    <xf numFmtId="0" fontId="14" fillId="0" borderId="0" xfId="27" applyFont="1" applyFill="1" applyAlignment="1">
      <alignment/>
    </xf>
    <xf numFmtId="4" fontId="13" fillId="0" borderId="0" xfId="27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0" xfId="27" applyFont="1" applyFill="1" applyBorder="1" applyAlignment="1">
      <alignment/>
    </xf>
    <xf numFmtId="0" fontId="40" fillId="0" borderId="0" xfId="27" applyFont="1" applyFill="1" applyBorder="1" applyAlignment="1">
      <alignment horizontal="center"/>
    </xf>
    <xf numFmtId="39" fontId="0" fillId="0" borderId="0" xfId="0" applyNumberFormat="1" applyAlignment="1">
      <alignment/>
    </xf>
    <xf numFmtId="183" fontId="15" fillId="0" borderId="32" xfId="0" applyNumberFormat="1" applyFont="1" applyFill="1" applyBorder="1" applyAlignment="1">
      <alignment horizontal="center" vertical="center"/>
    </xf>
    <xf numFmtId="0" fontId="45" fillId="0" borderId="0" xfId="27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7" fillId="0" borderId="0" xfId="0" applyFont="1" applyAlignment="1">
      <alignment/>
    </xf>
    <xf numFmtId="0" fontId="29" fillId="0" borderId="0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19" fillId="0" borderId="19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29" fillId="0" borderId="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37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4" fontId="36" fillId="0" borderId="5" xfId="27" applyNumberFormat="1" applyFont="1" applyFill="1" applyBorder="1" applyAlignment="1">
      <alignment horizontal="center"/>
    </xf>
    <xf numFmtId="1" fontId="36" fillId="0" borderId="5" xfId="27" applyNumberFormat="1" applyFont="1" applyFill="1" applyBorder="1" applyAlignment="1">
      <alignment horizontal="center"/>
    </xf>
    <xf numFmtId="0" fontId="36" fillId="0" borderId="5" xfId="27" applyFont="1" applyFill="1" applyBorder="1" applyAlignment="1">
      <alignment horizontal="center"/>
    </xf>
    <xf numFmtId="4" fontId="13" fillId="0" borderId="4" xfId="27" applyNumberFormat="1" applyFont="1" applyFill="1" applyBorder="1" applyAlignment="1">
      <alignment/>
    </xf>
    <xf numFmtId="39" fontId="37" fillId="0" borderId="3" xfId="27" applyNumberFormat="1" applyFont="1" applyFill="1" applyBorder="1" applyAlignment="1">
      <alignment/>
    </xf>
    <xf numFmtId="39" fontId="37" fillId="0" borderId="3" xfId="0" applyNumberFormat="1" applyFont="1" applyFill="1" applyBorder="1" applyAlignment="1">
      <alignment/>
    </xf>
    <xf numFmtId="39" fontId="37" fillId="0" borderId="6" xfId="0" applyNumberFormat="1" applyFont="1" applyFill="1" applyBorder="1" applyAlignment="1">
      <alignment/>
    </xf>
    <xf numFmtId="4" fontId="37" fillId="0" borderId="31" xfId="27" applyNumberFormat="1" applyFont="1" applyFill="1" applyBorder="1" applyAlignment="1">
      <alignment/>
    </xf>
    <xf numFmtId="0" fontId="38" fillId="0" borderId="31" xfId="0" applyFont="1" applyFill="1" applyBorder="1" applyAlignment="1">
      <alignment/>
    </xf>
    <xf numFmtId="4" fontId="27" fillId="0" borderId="33" xfId="27" applyNumberFormat="1" applyFont="1" applyFill="1" applyBorder="1" applyAlignment="1">
      <alignment horizontal="center"/>
    </xf>
    <xf numFmtId="4" fontId="27" fillId="0" borderId="32" xfId="27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9" fontId="16" fillId="0" borderId="4" xfId="0" applyNumberFormat="1" applyFont="1" applyBorder="1" applyAlignment="1">
      <alignment/>
    </xf>
    <xf numFmtId="39" fontId="0" fillId="0" borderId="4" xfId="0" applyNumberFormat="1" applyBorder="1" applyAlignment="1">
      <alignment/>
    </xf>
    <xf numFmtId="39" fontId="36" fillId="0" borderId="3" xfId="27" applyNumberFormat="1" applyFont="1" applyFill="1" applyBorder="1" applyAlignment="1">
      <alignment horizontal="center"/>
    </xf>
    <xf numFmtId="39" fontId="38" fillId="0" borderId="31" xfId="0" applyNumberFormat="1" applyFont="1" applyBorder="1" applyAlignment="1">
      <alignment/>
    </xf>
    <xf numFmtId="39" fontId="36" fillId="0" borderId="4" xfId="27" applyNumberFormat="1" applyFont="1" applyFill="1" applyBorder="1" applyAlignment="1">
      <alignment horizontal="center"/>
    </xf>
    <xf numFmtId="39" fontId="36" fillId="0" borderId="31" xfId="27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4" fontId="15" fillId="0" borderId="0" xfId="27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9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0" fontId="45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39" fontId="13" fillId="0" borderId="0" xfId="27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0" xfId="27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37" fillId="0" borderId="0" xfId="27" applyFont="1" applyFill="1" applyBorder="1" applyAlignment="1">
      <alignment/>
    </xf>
    <xf numFmtId="0" fontId="29" fillId="0" borderId="0" xfId="27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7" fillId="0" borderId="0" xfId="27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/>
    </xf>
    <xf numFmtId="2" fontId="15" fillId="0" borderId="6" xfId="27" applyNumberFormat="1" applyFont="1" applyFill="1" applyBorder="1" applyAlignment="1">
      <alignment/>
    </xf>
    <xf numFmtId="4" fontId="6" fillId="0" borderId="0" xfId="2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Border="1" applyAlignment="1">
      <alignment horizontal="left"/>
    </xf>
    <xf numFmtId="0" fontId="36" fillId="0" borderId="34" xfId="27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29" fillId="0" borderId="0" xfId="27" applyFont="1" applyFill="1" applyBorder="1" applyAlignment="1">
      <alignment horizontal="left"/>
    </xf>
    <xf numFmtId="0" fontId="42" fillId="0" borderId="6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39" fontId="15" fillId="0" borderId="31" xfId="27" applyNumberFormat="1" applyFont="1" applyFill="1" applyBorder="1" applyAlignment="1">
      <alignment/>
    </xf>
    <xf numFmtId="0" fontId="13" fillId="0" borderId="16" xfId="27" applyFont="1" applyBorder="1" applyAlignment="1">
      <alignment/>
    </xf>
    <xf numFmtId="0" fontId="13" fillId="0" borderId="21" xfId="27" applyFont="1" applyBorder="1" applyAlignment="1">
      <alignment/>
    </xf>
    <xf numFmtId="0" fontId="13" fillId="0" borderId="25" xfId="27" applyFont="1" applyBorder="1" applyAlignment="1">
      <alignment/>
    </xf>
    <xf numFmtId="0" fontId="13" fillId="0" borderId="6" xfId="27" applyFont="1" applyBorder="1" applyAlignment="1">
      <alignment/>
    </xf>
    <xf numFmtId="0" fontId="13" fillId="0" borderId="19" xfId="27" applyFont="1" applyFill="1" applyBorder="1" applyAlignment="1">
      <alignment/>
    </xf>
    <xf numFmtId="0" fontId="13" fillId="0" borderId="18" xfId="27" applyFont="1" applyBorder="1" applyAlignment="1">
      <alignment/>
    </xf>
    <xf numFmtId="0" fontId="13" fillId="0" borderId="23" xfId="27" applyFont="1" applyBorder="1" applyAlignment="1">
      <alignment/>
    </xf>
    <xf numFmtId="0" fontId="13" fillId="0" borderId="24" xfId="27" applyFont="1" applyBorder="1" applyAlignment="1">
      <alignment/>
    </xf>
    <xf numFmtId="0" fontId="14" fillId="0" borderId="6" xfId="27" applyFont="1" applyFill="1" applyBorder="1" applyAlignment="1">
      <alignment/>
    </xf>
    <xf numFmtId="0" fontId="0" fillId="0" borderId="19" xfId="0" applyFill="1" applyBorder="1" applyAlignment="1">
      <alignment/>
    </xf>
    <xf numFmtId="0" fontId="29" fillId="0" borderId="6" xfId="27" applyFont="1" applyFill="1" applyBorder="1" applyAlignment="1">
      <alignment/>
    </xf>
    <xf numFmtId="0" fontId="29" fillId="0" borderId="19" xfId="27" applyFont="1" applyFill="1" applyBorder="1" applyAlignment="1">
      <alignment horizontal="left"/>
    </xf>
    <xf numFmtId="0" fontId="38" fillId="0" borderId="6" xfId="0" applyFont="1" applyFill="1" applyBorder="1" applyAlignment="1">
      <alignment/>
    </xf>
    <xf numFmtId="0" fontId="37" fillId="0" borderId="19" xfId="0" applyFont="1" applyFill="1" applyBorder="1" applyAlignment="1">
      <alignment horizontal="left"/>
    </xf>
    <xf numFmtId="0" fontId="19" fillId="0" borderId="18" xfId="27" applyFont="1" applyFill="1" applyBorder="1" applyAlignment="1">
      <alignment/>
    </xf>
    <xf numFmtId="0" fontId="37" fillId="0" borderId="23" xfId="0" applyFont="1" applyFill="1" applyBorder="1" applyAlignment="1">
      <alignment horizontal="left"/>
    </xf>
    <xf numFmtId="0" fontId="37" fillId="0" borderId="24" xfId="0" applyFont="1" applyFill="1" applyBorder="1" applyAlignment="1">
      <alignment horizontal="left"/>
    </xf>
    <xf numFmtId="0" fontId="15" fillId="0" borderId="6" xfId="27" applyFont="1" applyFill="1" applyBorder="1" applyAlignment="1">
      <alignment/>
    </xf>
    <xf numFmtId="0" fontId="9" fillId="0" borderId="6" xfId="27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13" fillId="0" borderId="23" xfId="27" applyNumberFormat="1" applyFont="1" applyFill="1" applyBorder="1" applyAlignment="1">
      <alignment/>
    </xf>
    <xf numFmtId="0" fontId="13" fillId="0" borderId="24" xfId="27" applyFont="1" applyFill="1" applyBorder="1" applyAlignment="1">
      <alignment/>
    </xf>
    <xf numFmtId="0" fontId="4" fillId="0" borderId="19" xfId="27" applyFont="1" applyFill="1" applyBorder="1" applyAlignment="1">
      <alignment/>
    </xf>
    <xf numFmtId="0" fontId="19" fillId="0" borderId="23" xfId="27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7" fillId="0" borderId="23" xfId="27" applyFont="1" applyFill="1" applyBorder="1" applyAlignment="1">
      <alignment/>
    </xf>
    <xf numFmtId="0" fontId="37" fillId="0" borderId="23" xfId="27" applyFont="1" applyFill="1" applyBorder="1" applyAlignment="1">
      <alignment horizontal="center"/>
    </xf>
    <xf numFmtId="4" fontId="37" fillId="0" borderId="23" xfId="0" applyNumberFormat="1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19" fillId="0" borderId="6" xfId="0" applyFont="1" applyBorder="1" applyAlignment="1">
      <alignment/>
    </xf>
    <xf numFmtId="0" fontId="19" fillId="0" borderId="0" xfId="27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Border="1" applyAlignment="1">
      <alignment/>
    </xf>
    <xf numFmtId="4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" fontId="19" fillId="0" borderId="0" xfId="27" applyNumberFormat="1" applyFont="1" applyFill="1" applyAlignment="1">
      <alignment horizontal="left"/>
    </xf>
    <xf numFmtId="0" fontId="19" fillId="0" borderId="6" xfId="27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19" fillId="0" borderId="0" xfId="27" applyNumberFormat="1" applyFont="1" applyFill="1" applyBorder="1" applyAlignment="1">
      <alignment/>
    </xf>
    <xf numFmtId="0" fontId="19" fillId="0" borderId="19" xfId="27" applyFont="1" applyFill="1" applyBorder="1" applyAlignment="1">
      <alignment/>
    </xf>
    <xf numFmtId="0" fontId="52" fillId="0" borderId="19" xfId="27" applyFont="1" applyFill="1" applyBorder="1" applyAlignment="1">
      <alignment/>
    </xf>
    <xf numFmtId="39" fontId="29" fillId="0" borderId="4" xfId="27" applyNumberFormat="1" applyFont="1" applyFill="1" applyBorder="1" applyAlignment="1">
      <alignment/>
    </xf>
    <xf numFmtId="39" fontId="38" fillId="0" borderId="3" xfId="27" applyNumberFormat="1" applyFont="1" applyFill="1" applyBorder="1" applyAlignment="1">
      <alignment/>
    </xf>
    <xf numFmtId="39" fontId="38" fillId="0" borderId="3" xfId="0" applyNumberFormat="1" applyFont="1" applyFill="1" applyBorder="1" applyAlignment="1">
      <alignment/>
    </xf>
    <xf numFmtId="39" fontId="38" fillId="0" borderId="6" xfId="0" applyNumberFormat="1" applyFont="1" applyFill="1" applyBorder="1" applyAlignment="1">
      <alignment/>
    </xf>
    <xf numFmtId="39" fontId="4" fillId="0" borderId="0" xfId="27" applyNumberFormat="1" applyFont="1" applyFill="1" applyAlignment="1">
      <alignment/>
    </xf>
    <xf numFmtId="39" fontId="5" fillId="0" borderId="0" xfId="27" applyNumberFormat="1" applyFont="1" applyFill="1" applyAlignment="1">
      <alignment/>
    </xf>
    <xf numFmtId="0" fontId="19" fillId="0" borderId="0" xfId="27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4" fontId="19" fillId="0" borderId="23" xfId="27" applyNumberFormat="1" applyFont="1" applyFill="1" applyBorder="1" applyAlignment="1">
      <alignment/>
    </xf>
    <xf numFmtId="0" fontId="19" fillId="0" borderId="24" xfId="27" applyFont="1" applyFill="1" applyBorder="1" applyAlignment="1">
      <alignment/>
    </xf>
    <xf numFmtId="0" fontId="27" fillId="0" borderId="32" xfId="27" applyFont="1" applyFill="1" applyBorder="1" applyAlignment="1">
      <alignment/>
    </xf>
    <xf numFmtId="0" fontId="25" fillId="0" borderId="32" xfId="27" applyFont="1" applyFill="1" applyBorder="1" applyAlignment="1">
      <alignment/>
    </xf>
    <xf numFmtId="182" fontId="13" fillId="0" borderId="0" xfId="27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" fontId="13" fillId="0" borderId="7" xfId="27" applyNumberFormat="1" applyFont="1" applyFill="1" applyBorder="1" applyAlignment="1">
      <alignment/>
    </xf>
    <xf numFmtId="182" fontId="15" fillId="0" borderId="11" xfId="27" applyNumberFormat="1" applyFont="1" applyFill="1" applyBorder="1" applyAlignment="1">
      <alignment vertical="center" wrapText="1"/>
    </xf>
    <xf numFmtId="182" fontId="15" fillId="0" borderId="11" xfId="27" applyNumberFormat="1" applyFont="1" applyFill="1" applyBorder="1" applyAlignment="1">
      <alignment/>
    </xf>
    <xf numFmtId="3" fontId="13" fillId="0" borderId="8" xfId="27" applyNumberFormat="1" applyFont="1" applyFill="1" applyBorder="1" applyAlignment="1">
      <alignment horizontal="center"/>
    </xf>
    <xf numFmtId="182" fontId="15" fillId="0" borderId="13" xfId="27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4" fontId="13" fillId="0" borderId="35" xfId="27" applyNumberFormat="1" applyFont="1" applyFill="1" applyBorder="1" applyAlignment="1">
      <alignment/>
    </xf>
    <xf numFmtId="4" fontId="13" fillId="0" borderId="30" xfId="27" applyNumberFormat="1" applyFont="1" applyFill="1" applyBorder="1" applyAlignment="1">
      <alignment/>
    </xf>
    <xf numFmtId="4" fontId="13" fillId="0" borderId="36" xfId="27" applyNumberFormat="1" applyFont="1" applyFill="1" applyBorder="1" applyAlignment="1">
      <alignment/>
    </xf>
    <xf numFmtId="182" fontId="13" fillId="0" borderId="36" xfId="27" applyNumberFormat="1" applyFont="1" applyFill="1" applyBorder="1" applyAlignment="1">
      <alignment/>
    </xf>
    <xf numFmtId="182" fontId="13" fillId="0" borderId="23" xfId="27" applyNumberFormat="1" applyFont="1" applyFill="1" applyBorder="1" applyAlignment="1">
      <alignment/>
    </xf>
    <xf numFmtId="0" fontId="37" fillId="0" borderId="0" xfId="27" applyFont="1" applyFill="1" applyBorder="1" applyAlignment="1">
      <alignment horizontal="left"/>
    </xf>
    <xf numFmtId="0" fontId="0" fillId="2" borderId="0" xfId="0" applyFill="1" applyAlignment="1">
      <alignment/>
    </xf>
    <xf numFmtId="0" fontId="27" fillId="0" borderId="6" xfId="27" applyFont="1" applyFill="1" applyBorder="1" applyAlignment="1">
      <alignment/>
    </xf>
    <xf numFmtId="4" fontId="15" fillId="0" borderId="37" xfId="27" applyNumberFormat="1" applyFont="1" applyFill="1" applyBorder="1" applyAlignment="1">
      <alignment horizontal="center"/>
    </xf>
    <xf numFmtId="4" fontId="15" fillId="0" borderId="38" xfId="27" applyNumberFormat="1" applyFont="1" applyFill="1" applyBorder="1" applyAlignment="1">
      <alignment horizontal="center"/>
    </xf>
    <xf numFmtId="0" fontId="25" fillId="0" borderId="24" xfId="27" applyFont="1" applyFill="1" applyBorder="1" applyAlignment="1">
      <alignment/>
    </xf>
    <xf numFmtId="0" fontId="25" fillId="0" borderId="18" xfId="27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5" fillId="0" borderId="3" xfId="27" applyNumberFormat="1" applyFont="1" applyFill="1" applyBorder="1" applyAlignment="1">
      <alignment horizontal="center" vertical="center" wrapText="1"/>
    </xf>
    <xf numFmtId="4" fontId="15" fillId="0" borderId="20" xfId="27" applyNumberFormat="1" applyFont="1" applyFill="1" applyBorder="1" applyAlignment="1">
      <alignment horizontal="center" vertical="center" wrapText="1"/>
    </xf>
    <xf numFmtId="4" fontId="15" fillId="0" borderId="19" xfId="27" applyNumberFormat="1" applyFont="1" applyFill="1" applyBorder="1" applyAlignment="1">
      <alignment horizontal="center" vertical="center" wrapText="1"/>
    </xf>
    <xf numFmtId="4" fontId="15" fillId="0" borderId="20" xfId="27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27" applyFont="1" applyFill="1" applyBorder="1" applyAlignment="1">
      <alignment/>
    </xf>
    <xf numFmtId="0" fontId="4" fillId="0" borderId="6" xfId="27" applyFont="1" applyFill="1" applyBorder="1" applyAlignment="1">
      <alignment/>
    </xf>
    <xf numFmtId="0" fontId="5" fillId="0" borderId="6" xfId="27" applyFont="1" applyFill="1" applyBorder="1" applyAlignment="1">
      <alignment/>
    </xf>
    <xf numFmtId="0" fontId="5" fillId="0" borderId="0" xfId="27" applyFont="1" applyFill="1" applyAlignment="1">
      <alignment/>
    </xf>
    <xf numFmtId="0" fontId="5" fillId="0" borderId="0" xfId="27" applyFont="1" applyFill="1" applyAlignment="1">
      <alignment horizontal="center"/>
    </xf>
    <xf numFmtId="0" fontId="4" fillId="0" borderId="16" xfId="27" applyFont="1" applyFill="1" applyBorder="1" applyAlignment="1">
      <alignment/>
    </xf>
    <xf numFmtId="0" fontId="4" fillId="0" borderId="25" xfId="27" applyFont="1" applyFill="1" applyBorder="1" applyAlignment="1">
      <alignment/>
    </xf>
    <xf numFmtId="0" fontId="5" fillId="0" borderId="19" xfId="27" applyFont="1" applyFill="1" applyBorder="1" applyAlignment="1">
      <alignment/>
    </xf>
    <xf numFmtId="0" fontId="4" fillId="0" borderId="18" xfId="27" applyFont="1" applyFill="1" applyBorder="1" applyAlignment="1">
      <alignment/>
    </xf>
    <xf numFmtId="0" fontId="4" fillId="0" borderId="24" xfId="27" applyFont="1" applyFill="1" applyBorder="1" applyAlignment="1">
      <alignment/>
    </xf>
    <xf numFmtId="4" fontId="4" fillId="0" borderId="0" xfId="27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4" fontId="15" fillId="0" borderId="4" xfId="27" applyNumberFormat="1" applyFont="1" applyBorder="1" applyAlignment="1">
      <alignment horizontal="center" vertical="center"/>
    </xf>
    <xf numFmtId="14" fontId="15" fillId="0" borderId="31" xfId="27" applyNumberFormat="1" applyFont="1" applyBorder="1" applyAlignment="1">
      <alignment horizontal="center" vertical="center"/>
    </xf>
    <xf numFmtId="182" fontId="13" fillId="0" borderId="39" xfId="27" applyNumberFormat="1" applyFont="1" applyFill="1" applyBorder="1" applyAlignment="1">
      <alignment/>
    </xf>
    <xf numFmtId="4" fontId="15" fillId="0" borderId="10" xfId="27" applyNumberFormat="1" applyFont="1" applyFill="1" applyBorder="1" applyAlignment="1">
      <alignment/>
    </xf>
    <xf numFmtId="182" fontId="13" fillId="0" borderId="40" xfId="27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6" fillId="0" borderId="7" xfId="27" applyFont="1" applyFill="1" applyBorder="1" applyAlignment="1">
      <alignment/>
    </xf>
    <xf numFmtId="0" fontId="27" fillId="0" borderId="0" xfId="27" applyFont="1" applyFill="1" applyBorder="1" applyAlignment="1">
      <alignment horizontal="left"/>
    </xf>
    <xf numFmtId="0" fontId="27" fillId="0" borderId="7" xfId="27" applyFont="1" applyFill="1" applyBorder="1" applyAlignment="1">
      <alignment horizontal="left"/>
    </xf>
    <xf numFmtId="0" fontId="27" fillId="0" borderId="6" xfId="27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" fontId="27" fillId="0" borderId="8" xfId="27" applyNumberFormat="1" applyFont="1" applyFill="1" applyBorder="1" applyAlignment="1">
      <alignment/>
    </xf>
    <xf numFmtId="4" fontId="27" fillId="0" borderId="10" xfId="27" applyNumberFormat="1" applyFont="1" applyFill="1" applyBorder="1" applyAlignment="1">
      <alignment/>
    </xf>
    <xf numFmtId="185" fontId="13" fillId="0" borderId="0" xfId="27" applyNumberFormat="1" applyFon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19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4" fontId="29" fillId="2" borderId="4" xfId="27" applyNumberFormat="1" applyFont="1" applyFill="1" applyBorder="1" applyAlignment="1">
      <alignment horizontal="center" vertical="center"/>
    </xf>
    <xf numFmtId="14" fontId="29" fillId="2" borderId="31" xfId="27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38" fillId="2" borderId="3" xfId="0" applyFont="1" applyFill="1" applyBorder="1" applyAlignment="1">
      <alignment/>
    </xf>
    <xf numFmtId="39" fontId="38" fillId="2" borderId="3" xfId="0" applyNumberFormat="1" applyFont="1" applyFill="1" applyBorder="1" applyAlignment="1">
      <alignment/>
    </xf>
    <xf numFmtId="39" fontId="47" fillId="2" borderId="41" xfId="0" applyNumberFormat="1" applyFont="1" applyFill="1" applyBorder="1" applyAlignment="1">
      <alignment/>
    </xf>
    <xf numFmtId="39" fontId="47" fillId="2" borderId="26" xfId="0" applyNumberFormat="1" applyFont="1" applyFill="1" applyBorder="1" applyAlignment="1">
      <alignment/>
    </xf>
    <xf numFmtId="39" fontId="47" fillId="2" borderId="3" xfId="0" applyNumberFormat="1" applyFont="1" applyFill="1" applyBorder="1" applyAlignment="1">
      <alignment/>
    </xf>
    <xf numFmtId="39" fontId="38" fillId="2" borderId="4" xfId="0" applyNumberFormat="1" applyFont="1" applyFill="1" applyBorder="1" applyAlignment="1">
      <alignment/>
    </xf>
    <xf numFmtId="2" fontId="0" fillId="2" borderId="31" xfId="0" applyNumberFormat="1" applyFill="1" applyBorder="1" applyAlignment="1">
      <alignment/>
    </xf>
    <xf numFmtId="2" fontId="37" fillId="2" borderId="0" xfId="0" applyNumberFormat="1" applyFont="1" applyFill="1" applyBorder="1" applyAlignment="1">
      <alignment/>
    </xf>
    <xf numFmtId="2" fontId="37" fillId="2" borderId="23" xfId="0" applyNumberFormat="1" applyFont="1" applyFill="1" applyBorder="1" applyAlignment="1">
      <alignment/>
    </xf>
    <xf numFmtId="0" fontId="37" fillId="2" borderId="0" xfId="0" applyFont="1" applyFill="1" applyAlignment="1">
      <alignment/>
    </xf>
    <xf numFmtId="2" fontId="13" fillId="0" borderId="0" xfId="27" applyNumberFormat="1" applyFont="1" applyBorder="1" applyAlignment="1">
      <alignment/>
    </xf>
    <xf numFmtId="2" fontId="13" fillId="0" borderId="19" xfId="27" applyNumberFormat="1" applyFont="1" applyBorder="1" applyAlignment="1">
      <alignment/>
    </xf>
    <xf numFmtId="0" fontId="19" fillId="0" borderId="23" xfId="27" applyFont="1" applyBorder="1" applyAlignment="1">
      <alignment/>
    </xf>
    <xf numFmtId="181" fontId="13" fillId="0" borderId="3" xfId="22" applyFont="1" applyFill="1" applyBorder="1" applyAlignment="1">
      <alignment/>
    </xf>
    <xf numFmtId="181" fontId="13" fillId="0" borderId="37" xfId="22" applyFont="1" applyFill="1" applyBorder="1" applyAlignment="1">
      <alignment/>
    </xf>
    <xf numFmtId="181" fontId="15" fillId="0" borderId="32" xfId="22" applyFont="1" applyFill="1" applyBorder="1" applyAlignment="1">
      <alignment/>
    </xf>
    <xf numFmtId="181" fontId="13" fillId="0" borderId="32" xfId="22" applyFont="1" applyFill="1" applyBorder="1" applyAlignment="1">
      <alignment/>
    </xf>
    <xf numFmtId="181" fontId="15" fillId="0" borderId="3" xfId="22" applyFont="1" applyFill="1" applyBorder="1" applyAlignment="1">
      <alignment/>
    </xf>
    <xf numFmtId="181" fontId="13" fillId="0" borderId="3" xfId="22" applyFont="1" applyFill="1" applyBorder="1" applyAlignment="1">
      <alignment/>
    </xf>
    <xf numFmtId="181" fontId="13" fillId="0" borderId="31" xfId="22" applyFont="1" applyFill="1" applyBorder="1" applyAlignment="1">
      <alignment/>
    </xf>
    <xf numFmtId="181" fontId="15" fillId="0" borderId="42" xfId="22" applyFont="1" applyFill="1" applyBorder="1" applyAlignment="1">
      <alignment/>
    </xf>
    <xf numFmtId="181" fontId="13" fillId="0" borderId="19" xfId="22" applyFont="1" applyFill="1" applyBorder="1" applyAlignment="1">
      <alignment/>
    </xf>
    <xf numFmtId="181" fontId="15" fillId="0" borderId="19" xfId="22" applyFont="1" applyFill="1" applyBorder="1" applyAlignment="1">
      <alignment/>
    </xf>
    <xf numFmtId="181" fontId="13" fillId="0" borderId="19" xfId="22" applyFont="1" applyFill="1" applyBorder="1" applyAlignment="1">
      <alignment/>
    </xf>
    <xf numFmtId="181" fontId="5" fillId="0" borderId="3" xfId="22" applyFont="1" applyFill="1" applyBorder="1" applyAlignment="1">
      <alignment/>
    </xf>
    <xf numFmtId="181" fontId="5" fillId="0" borderId="0" xfId="22" applyFont="1" applyFill="1" applyBorder="1" applyAlignment="1">
      <alignment/>
    </xf>
    <xf numFmtId="181" fontId="5" fillId="0" borderId="19" xfId="22" applyFont="1" applyFill="1" applyBorder="1" applyAlignment="1">
      <alignment/>
    </xf>
    <xf numFmtId="181" fontId="4" fillId="0" borderId="3" xfId="22" applyFont="1" applyFill="1" applyBorder="1" applyAlignment="1">
      <alignment/>
    </xf>
    <xf numFmtId="181" fontId="4" fillId="0" borderId="19" xfId="22" applyFont="1" applyFill="1" applyBorder="1" applyAlignment="1">
      <alignment/>
    </xf>
    <xf numFmtId="181" fontId="4" fillId="0" borderId="0" xfId="22" applyFont="1" applyFill="1" applyBorder="1" applyAlignment="1">
      <alignment/>
    </xf>
    <xf numFmtId="181" fontId="4" fillId="0" borderId="4" xfId="22" applyFont="1" applyFill="1" applyBorder="1" applyAlignment="1">
      <alignment/>
    </xf>
    <xf numFmtId="181" fontId="4" fillId="0" borderId="31" xfId="22" applyFont="1" applyFill="1" applyBorder="1" applyAlignment="1">
      <alignment/>
    </xf>
    <xf numFmtId="4" fontId="34" fillId="0" borderId="27" xfId="27" applyNumberFormat="1" applyFont="1" applyFill="1" applyBorder="1" applyAlignment="1">
      <alignment horizontal="center" vertical="center" wrapText="1"/>
    </xf>
    <xf numFmtId="4" fontId="34" fillId="0" borderId="42" xfId="27" applyNumberFormat="1" applyFont="1" applyFill="1" applyBorder="1" applyAlignment="1">
      <alignment horizontal="center" vertical="center" wrapText="1"/>
    </xf>
    <xf numFmtId="4" fontId="36" fillId="0" borderId="27" xfId="27" applyNumberFormat="1" applyFont="1" applyFill="1" applyBorder="1" applyAlignment="1">
      <alignment horizontal="center" vertical="center" wrapText="1"/>
    </xf>
    <xf numFmtId="4" fontId="36" fillId="0" borderId="42" xfId="27" applyNumberFormat="1" applyFont="1" applyFill="1" applyBorder="1" applyAlignment="1">
      <alignment horizontal="center" vertical="center" wrapText="1"/>
    </xf>
    <xf numFmtId="4" fontId="36" fillId="0" borderId="3" xfId="27" applyNumberFormat="1" applyFont="1" applyFill="1" applyBorder="1" applyAlignment="1">
      <alignment horizontal="center" vertical="center" wrapText="1"/>
    </xf>
    <xf numFmtId="0" fontId="30" fillId="0" borderId="0" xfId="27" applyFont="1" applyFill="1" applyAlignment="1">
      <alignment/>
    </xf>
    <xf numFmtId="181" fontId="38" fillId="0" borderId="3" xfId="22" applyFont="1" applyBorder="1" applyAlignment="1">
      <alignment/>
    </xf>
    <xf numFmtId="181" fontId="47" fillId="0" borderId="41" xfId="22" applyFont="1" applyBorder="1" applyAlignment="1">
      <alignment/>
    </xf>
    <xf numFmtId="181" fontId="47" fillId="0" borderId="3" xfId="22" applyFont="1" applyBorder="1" applyAlignment="1">
      <alignment/>
    </xf>
    <xf numFmtId="181" fontId="0" fillId="0" borderId="0" xfId="22" applyAlignment="1">
      <alignment/>
    </xf>
    <xf numFmtId="181" fontId="47" fillId="0" borderId="4" xfId="22" applyFon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182" fontId="19" fillId="0" borderId="0" xfId="27" applyNumberFormat="1" applyFont="1" applyFill="1" applyBorder="1" applyAlignment="1">
      <alignment/>
    </xf>
    <xf numFmtId="39" fontId="13" fillId="0" borderId="31" xfId="27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13" fillId="0" borderId="21" xfId="27" applyNumberFormat="1" applyFont="1" applyFill="1" applyBorder="1" applyAlignment="1">
      <alignment/>
    </xf>
    <xf numFmtId="39" fontId="13" fillId="0" borderId="0" xfId="27" applyNumberFormat="1" applyFont="1" applyFill="1" applyBorder="1" applyAlignment="1">
      <alignment/>
    </xf>
    <xf numFmtId="39" fontId="13" fillId="0" borderId="23" xfId="27" applyNumberFormat="1" applyFont="1" applyFill="1" applyBorder="1" applyAlignment="1">
      <alignment/>
    </xf>
    <xf numFmtId="4" fontId="15" fillId="0" borderId="4" xfId="27" applyNumberFormat="1" applyFont="1" applyFill="1" applyBorder="1" applyAlignment="1">
      <alignment horizontal="center"/>
    </xf>
    <xf numFmtId="39" fontId="15" fillId="0" borderId="3" xfId="27" applyNumberFormat="1" applyFont="1" applyFill="1" applyBorder="1" applyAlignment="1">
      <alignment/>
    </xf>
    <xf numFmtId="39" fontId="15" fillId="0" borderId="31" xfId="27" applyNumberFormat="1" applyFont="1" applyFill="1" applyBorder="1" applyAlignment="1">
      <alignment/>
    </xf>
    <xf numFmtId="39" fontId="13" fillId="0" borderId="32" xfId="27" applyNumberFormat="1" applyFont="1" applyFill="1" applyBorder="1" applyAlignment="1">
      <alignment vertical="center" wrapText="1"/>
    </xf>
    <xf numFmtId="39" fontId="13" fillId="0" borderId="43" xfId="27" applyNumberFormat="1" applyFont="1" applyFill="1" applyBorder="1" applyAlignment="1">
      <alignment vertical="center" wrapText="1"/>
    </xf>
    <xf numFmtId="39" fontId="15" fillId="0" borderId="32" xfId="27" applyNumberFormat="1" applyFont="1" applyFill="1" applyBorder="1" applyAlignment="1">
      <alignment vertical="center" wrapText="1"/>
    </xf>
    <xf numFmtId="39" fontId="15" fillId="0" borderId="3" xfId="27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27" applyFont="1" applyFill="1" applyBorder="1" applyAlignment="1">
      <alignment horizontal="center"/>
    </xf>
    <xf numFmtId="4" fontId="19" fillId="0" borderId="3" xfId="0" applyNumberFormat="1" applyFont="1" applyFill="1" applyBorder="1" applyAlignment="1">
      <alignment/>
    </xf>
    <xf numFmtId="4" fontId="16" fillId="0" borderId="4" xfId="0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/>
    </xf>
    <xf numFmtId="0" fontId="0" fillId="0" borderId="16" xfId="29" applyBorder="1">
      <alignment/>
      <protection/>
    </xf>
    <xf numFmtId="0" fontId="0" fillId="0" borderId="21" xfId="29" applyBorder="1">
      <alignment/>
      <protection/>
    </xf>
    <xf numFmtId="4" fontId="0" fillId="0" borderId="21" xfId="29" applyNumberFormat="1" applyBorder="1">
      <alignment/>
      <protection/>
    </xf>
    <xf numFmtId="0" fontId="0" fillId="0" borderId="25" xfId="29" applyBorder="1">
      <alignment/>
      <protection/>
    </xf>
    <xf numFmtId="0" fontId="0" fillId="0" borderId="0" xfId="28">
      <alignment/>
      <protection/>
    </xf>
    <xf numFmtId="0" fontId="0" fillId="0" borderId="6" xfId="29" applyBorder="1">
      <alignment/>
      <protection/>
    </xf>
    <xf numFmtId="0" fontId="0" fillId="0" borderId="0" xfId="29" applyBorder="1">
      <alignment/>
      <protection/>
    </xf>
    <xf numFmtId="0" fontId="0" fillId="0" borderId="19" xfId="29" applyBorder="1">
      <alignment/>
      <protection/>
    </xf>
    <xf numFmtId="0" fontId="14" fillId="0" borderId="0" xfId="29" applyFont="1" applyFill="1" applyBorder="1">
      <alignment/>
      <protection/>
    </xf>
    <xf numFmtId="4" fontId="0" fillId="0" borderId="0" xfId="29" applyNumberFormat="1" applyBorder="1">
      <alignment/>
      <protection/>
    </xf>
    <xf numFmtId="0" fontId="19" fillId="0" borderId="0" xfId="29" applyFont="1" applyBorder="1" applyAlignment="1">
      <alignment horizontal="center" vertical="center" wrapText="1"/>
      <protection/>
    </xf>
    <xf numFmtId="4" fontId="16" fillId="0" borderId="0" xfId="29" applyNumberFormat="1" applyFont="1" applyBorder="1">
      <alignment/>
      <protection/>
    </xf>
    <xf numFmtId="39" fontId="16" fillId="0" borderId="4" xfId="29" applyNumberFormat="1" applyFont="1" applyBorder="1">
      <alignment/>
      <protection/>
    </xf>
    <xf numFmtId="0" fontId="19" fillId="0" borderId="0" xfId="29" applyFont="1" applyBorder="1">
      <alignment/>
      <protection/>
    </xf>
    <xf numFmtId="39" fontId="16" fillId="0" borderId="3" xfId="29" applyNumberFormat="1" applyFont="1" applyFill="1" applyBorder="1" applyAlignment="1">
      <alignment horizontal="center"/>
      <protection/>
    </xf>
    <xf numFmtId="39" fontId="36" fillId="0" borderId="31" xfId="29" applyNumberFormat="1" applyFont="1" applyFill="1" applyBorder="1" applyAlignment="1">
      <alignment horizontal="center"/>
      <protection/>
    </xf>
    <xf numFmtId="0" fontId="16" fillId="0" borderId="0" xfId="29" applyFont="1" applyBorder="1">
      <alignment/>
      <protection/>
    </xf>
    <xf numFmtId="39" fontId="0" fillId="0" borderId="3" xfId="29" applyNumberFormat="1" applyBorder="1">
      <alignment/>
      <protection/>
    </xf>
    <xf numFmtId="39" fontId="38" fillId="0" borderId="3" xfId="29" applyNumberFormat="1" applyFont="1" applyBorder="1">
      <alignment/>
      <protection/>
    </xf>
    <xf numFmtId="0" fontId="0" fillId="0" borderId="0" xfId="29">
      <alignment/>
      <protection/>
    </xf>
    <xf numFmtId="39" fontId="47" fillId="0" borderId="44" xfId="29" applyNumberFormat="1" applyFont="1" applyBorder="1">
      <alignment/>
      <protection/>
    </xf>
    <xf numFmtId="0" fontId="58" fillId="0" borderId="0" xfId="29" applyFont="1" applyBorder="1">
      <alignment/>
      <protection/>
    </xf>
    <xf numFmtId="4" fontId="0" fillId="0" borderId="0" xfId="28" applyNumberFormat="1">
      <alignment/>
      <protection/>
    </xf>
    <xf numFmtId="39" fontId="38" fillId="0" borderId="45" xfId="29" applyNumberFormat="1" applyFont="1" applyBorder="1">
      <alignment/>
      <protection/>
    </xf>
    <xf numFmtId="39" fontId="47" fillId="0" borderId="45" xfId="29" applyNumberFormat="1" applyFont="1" applyBorder="1">
      <alignment/>
      <protection/>
    </xf>
    <xf numFmtId="0" fontId="16" fillId="0" borderId="0" xfId="29" applyFont="1" applyBorder="1" applyAlignment="1">
      <alignment horizontal="center"/>
      <protection/>
    </xf>
    <xf numFmtId="39" fontId="38" fillId="0" borderId="37" xfId="29" applyNumberFormat="1" applyFont="1" applyBorder="1">
      <alignment/>
      <protection/>
    </xf>
    <xf numFmtId="39" fontId="47" fillId="0" borderId="38" xfId="29" applyNumberFormat="1" applyFont="1" applyBorder="1">
      <alignment/>
      <protection/>
    </xf>
    <xf numFmtId="39" fontId="38" fillId="0" borderId="46" xfId="29" applyNumberFormat="1" applyFont="1" applyBorder="1">
      <alignment/>
      <protection/>
    </xf>
    <xf numFmtId="39" fontId="47" fillId="0" borderId="0" xfId="29" applyNumberFormat="1" applyFont="1" applyBorder="1">
      <alignment/>
      <protection/>
    </xf>
    <xf numFmtId="39" fontId="38" fillId="0" borderId="0" xfId="29" applyNumberFormat="1" applyFont="1" applyBorder="1">
      <alignment/>
      <protection/>
    </xf>
    <xf numFmtId="0" fontId="45" fillId="0" borderId="0" xfId="29" applyFont="1" applyBorder="1">
      <alignment/>
      <protection/>
    </xf>
    <xf numFmtId="2" fontId="25" fillId="0" borderId="0" xfId="29" applyNumberFormat="1" applyFont="1" applyBorder="1">
      <alignment/>
      <protection/>
    </xf>
    <xf numFmtId="0" fontId="25" fillId="0" borderId="0" xfId="29" applyFont="1">
      <alignment/>
      <protection/>
    </xf>
    <xf numFmtId="0" fontId="0" fillId="0" borderId="18" xfId="29" applyBorder="1">
      <alignment/>
      <protection/>
    </xf>
    <xf numFmtId="0" fontId="19" fillId="0" borderId="23" xfId="29" applyFont="1" applyBorder="1">
      <alignment/>
      <protection/>
    </xf>
    <xf numFmtId="4" fontId="0" fillId="0" borderId="23" xfId="29" applyNumberFormat="1" applyBorder="1">
      <alignment/>
      <protection/>
    </xf>
    <xf numFmtId="0" fontId="0" fillId="0" borderId="24" xfId="29" applyBorder="1">
      <alignment/>
      <protection/>
    </xf>
    <xf numFmtId="0" fontId="19" fillId="0" borderId="0" xfId="29" applyFont="1">
      <alignment/>
      <protection/>
    </xf>
    <xf numFmtId="181" fontId="15" fillId="0" borderId="4" xfId="22" applyFont="1" applyFill="1" applyBorder="1" applyAlignment="1">
      <alignment/>
    </xf>
    <xf numFmtId="181" fontId="13" fillId="0" borderId="4" xfId="22" applyFont="1" applyFill="1" applyBorder="1" applyAlignment="1">
      <alignment/>
    </xf>
    <xf numFmtId="181" fontId="15" fillId="0" borderId="3" xfId="22" applyFont="1" applyFill="1" applyBorder="1" applyAlignment="1">
      <alignment/>
    </xf>
    <xf numFmtId="181" fontId="13" fillId="0" borderId="4" xfId="22" applyFont="1" applyFill="1" applyBorder="1" applyAlignment="1">
      <alignment/>
    </xf>
    <xf numFmtId="181" fontId="13" fillId="3" borderId="3" xfId="22" applyFont="1" applyFill="1" applyBorder="1" applyAlignment="1">
      <alignment/>
    </xf>
    <xf numFmtId="181" fontId="29" fillId="0" borderId="3" xfId="22" applyFont="1" applyFill="1" applyBorder="1" applyAlignment="1">
      <alignment/>
    </xf>
    <xf numFmtId="181" fontId="15" fillId="0" borderId="41" xfId="22" applyFont="1" applyFill="1" applyBorder="1" applyAlignment="1">
      <alignment/>
    </xf>
    <xf numFmtId="181" fontId="0" fillId="0" borderId="4" xfId="22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9" fontId="5" fillId="0" borderId="31" xfId="0" applyNumberFormat="1" applyFont="1" applyBorder="1" applyAlignment="1">
      <alignment vertical="center" wrapText="1"/>
    </xf>
    <xf numFmtId="4" fontId="16" fillId="0" borderId="4" xfId="27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/>
    </xf>
    <xf numFmtId="39" fontId="15" fillId="0" borderId="4" xfId="27" applyNumberFormat="1" applyFont="1" applyFill="1" applyBorder="1" applyAlignment="1">
      <alignment vertical="center" wrapText="1"/>
    </xf>
    <xf numFmtId="39" fontId="5" fillId="0" borderId="3" xfId="0" applyNumberFormat="1" applyFont="1" applyBorder="1" applyAlignment="1">
      <alignment vertical="center" wrapText="1"/>
    </xf>
    <xf numFmtId="0" fontId="15" fillId="0" borderId="0" xfId="27" applyFont="1" applyBorder="1" applyAlignment="1">
      <alignment horizontal="left"/>
    </xf>
    <xf numFmtId="0" fontId="6" fillId="0" borderId="0" xfId="27" applyFont="1" applyBorder="1" applyAlignment="1">
      <alignment horizontal="center"/>
    </xf>
    <xf numFmtId="0" fontId="31" fillId="0" borderId="0" xfId="27" applyFont="1" applyBorder="1" applyAlignment="1">
      <alignment horizontal="center"/>
    </xf>
    <xf numFmtId="0" fontId="50" fillId="0" borderId="6" xfId="27" applyFont="1" applyBorder="1" applyAlignment="1">
      <alignment horizontal="center" vertical="center" wrapText="1"/>
    </xf>
    <xf numFmtId="0" fontId="50" fillId="0" borderId="0" xfId="27" applyFont="1" applyBorder="1" applyAlignment="1">
      <alignment horizontal="center" vertical="center" wrapText="1"/>
    </xf>
    <xf numFmtId="0" fontId="50" fillId="0" borderId="19" xfId="27" applyFont="1" applyBorder="1" applyAlignment="1">
      <alignment horizontal="center" vertical="center" wrapText="1"/>
    </xf>
    <xf numFmtId="0" fontId="22" fillId="0" borderId="0" xfId="27" applyFont="1" applyBorder="1" applyAlignment="1">
      <alignment horizontal="center"/>
    </xf>
    <xf numFmtId="0" fontId="9" fillId="0" borderId="0" xfId="27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2" fillId="0" borderId="21" xfId="27" applyFont="1" applyBorder="1" applyAlignment="1">
      <alignment horizontal="center" vertical="center" wrapText="1"/>
    </xf>
    <xf numFmtId="0" fontId="13" fillId="0" borderId="21" xfId="27" applyFont="1" applyBorder="1" applyAlignment="1">
      <alignment horizontal="center" vertical="center" wrapText="1"/>
    </xf>
    <xf numFmtId="0" fontId="13" fillId="0" borderId="25" xfId="27" applyFont="1" applyBorder="1" applyAlignment="1">
      <alignment horizontal="center" vertical="center" wrapText="1"/>
    </xf>
    <xf numFmtId="0" fontId="13" fillId="0" borderId="0" xfId="27" applyFont="1" applyBorder="1" applyAlignment="1">
      <alignment horizontal="center" vertical="center" wrapText="1"/>
    </xf>
    <xf numFmtId="0" fontId="13" fillId="0" borderId="19" xfId="27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5" fillId="0" borderId="16" xfId="27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9" fontId="15" fillId="0" borderId="21" xfId="27" applyNumberFormat="1" applyFont="1" applyFill="1" applyBorder="1" applyAlignment="1">
      <alignment vertical="center" wrapText="1"/>
    </xf>
    <xf numFmtId="39" fontId="5" fillId="0" borderId="0" xfId="0" applyNumberFormat="1" applyFont="1" applyBorder="1" applyAlignment="1">
      <alignment vertical="center" wrapText="1"/>
    </xf>
    <xf numFmtId="39" fontId="5" fillId="0" borderId="23" xfId="0" applyNumberFormat="1" applyFont="1" applyBorder="1" applyAlignment="1">
      <alignment vertical="center" wrapText="1"/>
    </xf>
    <xf numFmtId="4" fontId="16" fillId="0" borderId="25" xfId="27" applyNumberFormat="1" applyFont="1" applyFill="1" applyBorder="1" applyAlignment="1">
      <alignment horizontal="center" vertical="center" wrapText="1"/>
    </xf>
    <xf numFmtId="4" fontId="16" fillId="0" borderId="19" xfId="27" applyNumberFormat="1" applyFont="1" applyFill="1" applyBorder="1" applyAlignment="1">
      <alignment horizontal="center" vertical="center" wrapText="1"/>
    </xf>
    <xf numFmtId="4" fontId="16" fillId="0" borderId="24" xfId="27" applyNumberFormat="1" applyFont="1" applyFill="1" applyBorder="1" applyAlignment="1">
      <alignment horizontal="center" vertical="center" wrapText="1"/>
    </xf>
    <xf numFmtId="4" fontId="16" fillId="0" borderId="3" xfId="27" applyNumberFormat="1" applyFont="1" applyFill="1" applyBorder="1" applyAlignment="1">
      <alignment horizontal="center" vertical="center" wrapText="1"/>
    </xf>
    <xf numFmtId="4" fontId="16" fillId="0" borderId="31" xfId="27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27" applyFont="1" applyFill="1" applyAlignment="1">
      <alignment horizontal="center"/>
    </xf>
    <xf numFmtId="0" fontId="42" fillId="0" borderId="0" xfId="27" applyFont="1" applyFill="1" applyAlignment="1">
      <alignment horizontal="center"/>
    </xf>
    <xf numFmtId="0" fontId="42" fillId="0" borderId="0" xfId="0" applyFont="1" applyAlignment="1">
      <alignment horizontal="center"/>
    </xf>
    <xf numFmtId="0" fontId="25" fillId="0" borderId="0" xfId="27" applyFont="1" applyFill="1" applyAlignment="1">
      <alignment horizontal="left"/>
    </xf>
    <xf numFmtId="0" fontId="16" fillId="0" borderId="16" xfId="27" applyFont="1" applyFill="1" applyBorder="1" applyAlignment="1">
      <alignment horizontal="center" vertical="center" wrapText="1"/>
    </xf>
    <xf numFmtId="0" fontId="16" fillId="0" borderId="21" xfId="27" applyFont="1" applyFill="1" applyBorder="1" applyAlignment="1">
      <alignment horizontal="center" vertical="center" wrapText="1"/>
    </xf>
    <xf numFmtId="0" fontId="16" fillId="0" borderId="6" xfId="27" applyFont="1" applyFill="1" applyBorder="1" applyAlignment="1">
      <alignment horizontal="center" vertical="center" wrapText="1"/>
    </xf>
    <xf numFmtId="0" fontId="16" fillId="0" borderId="0" xfId="27" applyFont="1" applyFill="1" applyBorder="1" applyAlignment="1">
      <alignment horizontal="center" vertical="center" wrapText="1"/>
    </xf>
    <xf numFmtId="0" fontId="16" fillId="0" borderId="18" xfId="27" applyFont="1" applyFill="1" applyBorder="1" applyAlignment="1">
      <alignment horizontal="center" vertical="center" wrapText="1"/>
    </xf>
    <xf numFmtId="0" fontId="16" fillId="0" borderId="23" xfId="27" applyFont="1" applyFill="1" applyBorder="1" applyAlignment="1">
      <alignment horizontal="center" vertical="center" wrapText="1"/>
    </xf>
    <xf numFmtId="0" fontId="16" fillId="0" borderId="6" xfId="27" applyFont="1" applyFill="1" applyBorder="1" applyAlignment="1">
      <alignment horizontal="center" vertical="center" wrapText="1"/>
    </xf>
    <xf numFmtId="0" fontId="16" fillId="0" borderId="0" xfId="27" applyFont="1" applyFill="1" applyBorder="1" applyAlignment="1">
      <alignment horizontal="center" vertical="center" wrapText="1"/>
    </xf>
    <xf numFmtId="39" fontId="15" fillId="0" borderId="0" xfId="27" applyNumberFormat="1" applyFont="1" applyFill="1" applyBorder="1" applyAlignment="1">
      <alignment vertical="center" wrapText="1"/>
    </xf>
    <xf numFmtId="39" fontId="15" fillId="0" borderId="23" xfId="27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16" fillId="0" borderId="16" xfId="27" applyNumberFormat="1" applyFont="1" applyFill="1" applyBorder="1" applyAlignment="1">
      <alignment horizontal="center" vertical="center" wrapText="1"/>
    </xf>
    <xf numFmtId="4" fontId="16" fillId="0" borderId="21" xfId="27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2" fillId="0" borderId="6" xfId="29" applyFont="1" applyBorder="1" applyAlignment="1">
      <alignment horizontal="center"/>
      <protection/>
    </xf>
    <xf numFmtId="0" fontId="42" fillId="0" borderId="0" xfId="29" applyFont="1" applyBorder="1" applyAlignment="1">
      <alignment horizontal="center"/>
      <protection/>
    </xf>
    <xf numFmtId="0" fontId="42" fillId="0" borderId="19" xfId="29" applyFont="1" applyBorder="1" applyAlignment="1">
      <alignment horizontal="center"/>
      <protection/>
    </xf>
    <xf numFmtId="0" fontId="48" fillId="0" borderId="6" xfId="29" applyFont="1" applyBorder="1" applyAlignment="1">
      <alignment horizontal="center"/>
      <protection/>
    </xf>
    <xf numFmtId="0" fontId="48" fillId="0" borderId="0" xfId="29" applyFont="1" applyBorder="1" applyAlignment="1">
      <alignment horizontal="center"/>
      <protection/>
    </xf>
    <xf numFmtId="0" fontId="48" fillId="0" borderId="19" xfId="29" applyFont="1" applyBorder="1" applyAlignment="1">
      <alignment horizontal="center"/>
      <protection/>
    </xf>
    <xf numFmtId="0" fontId="21" fillId="0" borderId="6" xfId="29" applyFont="1" applyBorder="1" applyAlignment="1">
      <alignment horizontal="center"/>
      <protection/>
    </xf>
    <xf numFmtId="0" fontId="21" fillId="0" borderId="0" xfId="29" applyFont="1" applyBorder="1" applyAlignment="1">
      <alignment horizontal="center"/>
      <protection/>
    </xf>
    <xf numFmtId="0" fontId="21" fillId="0" borderId="19" xfId="29" applyFont="1" applyBorder="1" applyAlignment="1">
      <alignment horizontal="center"/>
      <protection/>
    </xf>
    <xf numFmtId="4" fontId="36" fillId="0" borderId="47" xfId="27" applyNumberFormat="1" applyFont="1" applyFill="1" applyBorder="1" applyAlignment="1">
      <alignment horizontal="center" vertical="center" wrapText="1"/>
    </xf>
    <xf numFmtId="4" fontId="30" fillId="0" borderId="8" xfId="0" applyNumberFormat="1" applyFont="1" applyFill="1" applyBorder="1" applyAlignment="1">
      <alignment horizontal="center" vertical="center" wrapText="1"/>
    </xf>
    <xf numFmtId="4" fontId="30" fillId="0" borderId="48" xfId="0" applyNumberFormat="1" applyFont="1" applyFill="1" applyBorder="1" applyAlignment="1">
      <alignment horizontal="center" vertical="center" wrapText="1"/>
    </xf>
    <xf numFmtId="0" fontId="15" fillId="0" borderId="29" xfId="27" applyFont="1" applyFill="1" applyBorder="1" applyAlignment="1">
      <alignment horizontal="center" vertical="center" wrapText="1"/>
    </xf>
    <xf numFmtId="0" fontId="15" fillId="0" borderId="25" xfId="27" applyFont="1" applyFill="1" applyBorder="1" applyAlignment="1">
      <alignment horizontal="center" vertical="center" wrapText="1"/>
    </xf>
    <xf numFmtId="0" fontId="15" fillId="0" borderId="2" xfId="27" applyFont="1" applyFill="1" applyBorder="1" applyAlignment="1">
      <alignment horizontal="center" vertical="center" wrapText="1"/>
    </xf>
    <xf numFmtId="0" fontId="15" fillId="0" borderId="19" xfId="27" applyFont="1" applyFill="1" applyBorder="1" applyAlignment="1">
      <alignment horizontal="center" vertical="center" wrapText="1"/>
    </xf>
    <xf numFmtId="0" fontId="29" fillId="0" borderId="49" xfId="27" applyFont="1" applyFill="1" applyBorder="1" applyAlignment="1">
      <alignment horizontal="center" vertical="center" wrapText="1"/>
    </xf>
    <xf numFmtId="0" fontId="29" fillId="0" borderId="9" xfId="27" applyFont="1" applyFill="1" applyBorder="1" applyAlignment="1">
      <alignment horizontal="center" vertical="center" wrapText="1"/>
    </xf>
    <xf numFmtId="0" fontId="29" fillId="0" borderId="50" xfId="27" applyFont="1" applyFill="1" applyBorder="1" applyAlignment="1">
      <alignment horizontal="center" vertical="center" wrapText="1"/>
    </xf>
    <xf numFmtId="0" fontId="29" fillId="0" borderId="8" xfId="27" applyFont="1" applyFill="1" applyBorder="1" applyAlignment="1">
      <alignment horizontal="center" vertical="center" wrapText="1"/>
    </xf>
    <xf numFmtId="0" fontId="29" fillId="0" borderId="51" xfId="27" applyFont="1" applyFill="1" applyBorder="1" applyAlignment="1">
      <alignment horizontal="center" vertical="center" wrapText="1"/>
    </xf>
    <xf numFmtId="0" fontId="29" fillId="0" borderId="15" xfId="27" applyFont="1" applyFill="1" applyBorder="1" applyAlignment="1">
      <alignment horizontal="center" vertical="center" wrapText="1"/>
    </xf>
    <xf numFmtId="0" fontId="19" fillId="0" borderId="0" xfId="27" applyFont="1" applyFill="1" applyAlignment="1">
      <alignment horizontal="left"/>
    </xf>
    <xf numFmtId="0" fontId="15" fillId="0" borderId="21" xfId="27" applyFont="1" applyFill="1" applyBorder="1" applyAlignment="1">
      <alignment horizontal="center" vertical="center" wrapText="1"/>
    </xf>
    <xf numFmtId="0" fontId="15" fillId="0" borderId="52" xfId="27" applyFont="1" applyFill="1" applyBorder="1" applyAlignment="1">
      <alignment horizontal="center" vertical="center" wrapText="1"/>
    </xf>
    <xf numFmtId="0" fontId="15" fillId="0" borderId="53" xfId="27" applyFont="1" applyFill="1" applyBorder="1" applyAlignment="1">
      <alignment horizontal="center" vertical="center" wrapText="1"/>
    </xf>
    <xf numFmtId="0" fontId="15" fillId="0" borderId="54" xfId="27" applyFont="1" applyFill="1" applyBorder="1" applyAlignment="1">
      <alignment horizontal="center" vertical="center" wrapText="1"/>
    </xf>
    <xf numFmtId="0" fontId="15" fillId="0" borderId="55" xfId="27" applyFont="1" applyFill="1" applyBorder="1" applyAlignment="1">
      <alignment horizontal="center" vertical="center" wrapText="1"/>
    </xf>
    <xf numFmtId="0" fontId="25" fillId="0" borderId="0" xfId="27" applyFont="1" applyFill="1" applyBorder="1" applyAlignment="1">
      <alignment horizontal="left"/>
    </xf>
    <xf numFmtId="0" fontId="25" fillId="0" borderId="7" xfId="27" applyFont="1" applyFill="1" applyBorder="1" applyAlignment="1">
      <alignment horizontal="left"/>
    </xf>
    <xf numFmtId="4" fontId="36" fillId="0" borderId="8" xfId="27" applyNumberFormat="1" applyFont="1" applyFill="1" applyBorder="1" applyAlignment="1">
      <alignment horizontal="center" vertical="center" wrapText="1"/>
    </xf>
    <xf numFmtId="4" fontId="36" fillId="0" borderId="48" xfId="27" applyNumberFormat="1" applyFont="1" applyFill="1" applyBorder="1" applyAlignment="1">
      <alignment horizontal="center" vertical="center" wrapText="1"/>
    </xf>
    <xf numFmtId="0" fontId="27" fillId="0" borderId="16" xfId="27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36" fillId="0" borderId="47" xfId="27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22" fillId="0" borderId="0" xfId="27" applyFont="1" applyFill="1" applyAlignment="1">
      <alignment horizontal="center"/>
    </xf>
    <xf numFmtId="0" fontId="51" fillId="0" borderId="0" xfId="27" applyFont="1" applyFill="1" applyAlignment="1">
      <alignment horizontal="center"/>
    </xf>
    <xf numFmtId="0" fontId="12" fillId="0" borderId="0" xfId="27" applyFont="1" applyFill="1" applyAlignment="1">
      <alignment horizontal="center"/>
    </xf>
    <xf numFmtId="0" fontId="40" fillId="0" borderId="0" xfId="27" applyFont="1" applyFill="1" applyAlignment="1">
      <alignment horizontal="center"/>
    </xf>
    <xf numFmtId="181" fontId="15" fillId="0" borderId="20" xfId="22" applyFont="1" applyFill="1" applyBorder="1" applyAlignment="1">
      <alignment vertical="center" wrapText="1"/>
    </xf>
    <xf numFmtId="181" fontId="1" fillId="0" borderId="3" xfId="22" applyFont="1" applyBorder="1" applyAlignment="1">
      <alignment vertical="center" wrapText="1"/>
    </xf>
    <xf numFmtId="181" fontId="1" fillId="0" borderId="31" xfId="22" applyFont="1" applyBorder="1" applyAlignment="1">
      <alignment vertical="center" wrapText="1"/>
    </xf>
    <xf numFmtId="0" fontId="15" fillId="0" borderId="58" xfId="27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15" fillId="0" borderId="60" xfId="27" applyNumberFormat="1" applyFont="1" applyFill="1" applyBorder="1" applyAlignment="1">
      <alignment horizontal="center" vertical="center" wrapText="1"/>
    </xf>
    <xf numFmtId="4" fontId="15" fillId="0" borderId="61" xfId="27" applyNumberFormat="1" applyFont="1" applyFill="1" applyBorder="1" applyAlignment="1">
      <alignment horizontal="center" vertical="center" wrapText="1"/>
    </xf>
    <xf numFmtId="4" fontId="15" fillId="0" borderId="62" xfId="27" applyNumberFormat="1" applyFont="1" applyFill="1" applyBorder="1" applyAlignment="1">
      <alignment horizontal="center" vertical="center" wrapText="1"/>
    </xf>
    <xf numFmtId="4" fontId="15" fillId="0" borderId="60" xfId="27" applyNumberFormat="1" applyFont="1" applyFill="1" applyBorder="1" applyAlignment="1">
      <alignment horizontal="center" vertical="center"/>
    </xf>
    <xf numFmtId="4" fontId="15" fillId="0" borderId="61" xfId="27" applyNumberFormat="1" applyFont="1" applyFill="1" applyBorder="1" applyAlignment="1">
      <alignment horizontal="center" vertical="center"/>
    </xf>
    <xf numFmtId="4" fontId="15" fillId="0" borderId="62" xfId="2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" fontId="15" fillId="0" borderId="4" xfId="27" applyNumberFormat="1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40" fillId="0" borderId="0" xfId="27" applyFont="1" applyFill="1" applyBorder="1" applyAlignment="1">
      <alignment horizontal="center"/>
    </xf>
    <xf numFmtId="0" fontId="31" fillId="0" borderId="0" xfId="27" applyFont="1" applyFill="1" applyBorder="1" applyAlignment="1">
      <alignment horizontal="center"/>
    </xf>
    <xf numFmtId="0" fontId="14" fillId="0" borderId="0" xfId="27" applyFont="1" applyFill="1" applyBorder="1" applyAlignment="1">
      <alignment horizontal="center"/>
    </xf>
    <xf numFmtId="0" fontId="43" fillId="0" borderId="0" xfId="27" applyFont="1" applyFill="1" applyBorder="1" applyAlignment="1">
      <alignment horizontal="center"/>
    </xf>
    <xf numFmtId="4" fontId="15" fillId="0" borderId="33" xfId="27" applyNumberFormat="1" applyFont="1" applyFill="1" applyBorder="1" applyAlignment="1">
      <alignment horizontal="center"/>
    </xf>
    <xf numFmtId="4" fontId="15" fillId="0" borderId="43" xfId="27" applyNumberFormat="1" applyFont="1" applyFill="1" applyBorder="1" applyAlignment="1">
      <alignment horizontal="center"/>
    </xf>
    <xf numFmtId="4" fontId="15" fillId="0" borderId="64" xfId="27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" fontId="15" fillId="0" borderId="32" xfId="27" applyNumberFormat="1" applyFont="1" applyFill="1" applyBorder="1" applyAlignment="1">
      <alignment horizontal="center"/>
    </xf>
    <xf numFmtId="0" fontId="23" fillId="0" borderId="0" xfId="27" applyFont="1" applyFill="1" applyAlignment="1">
      <alignment horizontal="center"/>
    </xf>
    <xf numFmtId="0" fontId="15" fillId="0" borderId="0" xfId="0" applyFont="1" applyAlignment="1">
      <alignment horizontal="center"/>
    </xf>
    <xf numFmtId="4" fontId="23" fillId="0" borderId="0" xfId="27" applyNumberFormat="1" applyFont="1" applyFill="1" applyAlignment="1">
      <alignment horizontal="center"/>
    </xf>
    <xf numFmtId="0" fontId="5" fillId="0" borderId="16" xfId="27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" fontId="6" fillId="0" borderId="0" xfId="27" applyNumberFormat="1" applyFont="1" applyFill="1" applyAlignment="1">
      <alignment horizontal="center"/>
    </xf>
    <xf numFmtId="0" fontId="31" fillId="0" borderId="0" xfId="27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5" fillId="0" borderId="33" xfId="27" applyFont="1" applyFill="1" applyBorder="1" applyAlignment="1">
      <alignment horizontal="center"/>
    </xf>
    <xf numFmtId="0" fontId="15" fillId="0" borderId="64" xfId="27" applyFont="1" applyFill="1" applyBorder="1" applyAlignment="1">
      <alignment horizontal="center"/>
    </xf>
    <xf numFmtId="0" fontId="15" fillId="0" borderId="6" xfId="27" applyFont="1" applyFill="1" applyBorder="1" applyAlignment="1">
      <alignment horizontal="center"/>
    </xf>
    <xf numFmtId="0" fontId="15" fillId="0" borderId="19" xfId="27" applyFont="1" applyFill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" fontId="5" fillId="0" borderId="33" xfId="27" applyNumberFormat="1" applyFont="1" applyFill="1" applyBorder="1" applyAlignment="1">
      <alignment horizontal="center"/>
    </xf>
    <xf numFmtId="4" fontId="5" fillId="0" borderId="43" xfId="27" applyNumberFormat="1" applyFont="1" applyFill="1" applyBorder="1" applyAlignment="1">
      <alignment horizontal="center"/>
    </xf>
    <xf numFmtId="4" fontId="5" fillId="0" borderId="64" xfId="27" applyNumberFormat="1" applyFont="1" applyFill="1" applyBorder="1" applyAlignment="1">
      <alignment horizontal="center"/>
    </xf>
    <xf numFmtId="4" fontId="5" fillId="0" borderId="32" xfId="27" applyNumberFormat="1" applyFont="1" applyFill="1" applyBorder="1" applyAlignment="1">
      <alignment horizontal="center"/>
    </xf>
    <xf numFmtId="4" fontId="16" fillId="0" borderId="33" xfId="27" applyNumberFormat="1" applyFont="1" applyFill="1" applyBorder="1" applyAlignment="1">
      <alignment horizontal="center"/>
    </xf>
    <xf numFmtId="4" fontId="16" fillId="0" borderId="43" xfId="27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6" fillId="0" borderId="64" xfId="27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9" fillId="0" borderId="0" xfId="27" applyFont="1" applyFill="1" applyBorder="1" applyAlignment="1">
      <alignment horizontal="left"/>
    </xf>
    <xf numFmtId="0" fontId="29" fillId="0" borderId="19" xfId="27" applyFont="1" applyFill="1" applyBorder="1" applyAlignment="1">
      <alignment horizontal="left"/>
    </xf>
    <xf numFmtId="0" fontId="42" fillId="0" borderId="16" xfId="27" applyFont="1" applyFill="1" applyBorder="1" applyAlignment="1">
      <alignment horizontal="center"/>
    </xf>
    <xf numFmtId="0" fontId="42" fillId="0" borderId="21" xfId="27" applyFont="1" applyFill="1" applyBorder="1" applyAlignment="1">
      <alignment horizontal="center"/>
    </xf>
    <xf numFmtId="0" fontId="42" fillId="0" borderId="25" xfId="27" applyFont="1" applyFill="1" applyBorder="1" applyAlignment="1">
      <alignment horizontal="center"/>
    </xf>
    <xf numFmtId="0" fontId="15" fillId="0" borderId="0" xfId="27" applyFont="1" applyFill="1" applyBorder="1" applyAlignment="1">
      <alignment horizontal="center"/>
    </xf>
    <xf numFmtId="0" fontId="46" fillId="0" borderId="6" xfId="27" applyFont="1" applyFill="1" applyBorder="1" applyAlignment="1">
      <alignment horizontal="center"/>
    </xf>
    <xf numFmtId="0" fontId="46" fillId="0" borderId="0" xfId="27" applyFont="1" applyFill="1" applyBorder="1" applyAlignment="1">
      <alignment horizontal="center"/>
    </xf>
    <xf numFmtId="0" fontId="46" fillId="0" borderId="19" xfId="27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justify"/>
    </xf>
    <xf numFmtId="0" fontId="19" fillId="0" borderId="0" xfId="27" applyFont="1" applyFill="1" applyBorder="1" applyAlignment="1">
      <alignment horizontal="center"/>
    </xf>
  </cellXfs>
  <cellStyles count="19">
    <cellStyle name="Normal" xfId="0"/>
    <cellStyle name="DIA" xfId="15"/>
    <cellStyle name="ENCABEZ1" xfId="16"/>
    <cellStyle name="ENCABEZ2" xfId="17"/>
    <cellStyle name="FIJO" xfId="18"/>
    <cellStyle name="FINANCIERO" xfId="19"/>
    <cellStyle name="Hyperlink" xfId="20"/>
    <cellStyle name="Followed Hyperlink" xfId="21"/>
    <cellStyle name="Comma" xfId="22"/>
    <cellStyle name="Comma [0]" xfId="23"/>
    <cellStyle name="Currency" xfId="24"/>
    <cellStyle name="Currency [0]" xfId="25"/>
    <cellStyle name="MONETARIO" xfId="26"/>
    <cellStyle name="normal" xfId="27"/>
    <cellStyle name="Normal_flujo de efectivo" xfId="28"/>
    <cellStyle name="Normal_Hoja1" xfId="29"/>
    <cellStyle name="PORCENTAJE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55"/>
  <sheetViews>
    <sheetView showGridLines="0" showOutlineSymbols="0" zoomScale="75" zoomScaleNormal="75" workbookViewId="0" topLeftCell="A16">
      <selection activeCell="C15" sqref="C15:F15"/>
    </sheetView>
  </sheetViews>
  <sheetFormatPr defaultColWidth="11.421875" defaultRowHeight="12.75"/>
  <cols>
    <col min="1" max="1" width="3.57421875" style="0" customWidth="1"/>
    <col min="2" max="2" width="9.57421875" style="0" customWidth="1"/>
    <col min="3" max="3" width="15.8515625" style="0" customWidth="1"/>
    <col min="4" max="4" width="15.28125" style="0" customWidth="1"/>
    <col min="5" max="5" width="10.7109375" style="0" customWidth="1"/>
    <col min="6" max="6" width="11.28125" style="0" customWidth="1"/>
    <col min="7" max="7" width="10.140625" style="0" customWidth="1"/>
    <col min="8" max="8" width="19.8515625" style="0" customWidth="1"/>
    <col min="9" max="9" width="23.8515625" style="0" customWidth="1"/>
    <col min="10" max="10" width="3.57421875" style="0" customWidth="1"/>
    <col min="11" max="11" width="7.57421875" style="0" customWidth="1"/>
    <col min="12" max="16384" width="10.28125" style="0" customWidth="1"/>
  </cols>
  <sheetData>
    <row r="1" ht="18">
      <c r="B1" s="3"/>
    </row>
    <row r="2" spans="2:11" ht="18">
      <c r="B2" s="2"/>
      <c r="C2" s="1"/>
      <c r="D2" s="1"/>
      <c r="E2" s="1"/>
      <c r="F2" s="1"/>
      <c r="G2" s="1"/>
      <c r="H2" s="1"/>
      <c r="I2" s="1"/>
      <c r="K2" s="1"/>
    </row>
    <row r="3" ht="13.5" thickBot="1"/>
    <row r="4" spans="2:11" ht="16.5" thickTop="1">
      <c r="B4" s="262"/>
      <c r="C4" s="263"/>
      <c r="D4" s="263"/>
      <c r="E4" s="263"/>
      <c r="F4" s="263"/>
      <c r="G4" s="263"/>
      <c r="H4" s="263"/>
      <c r="I4" s="264"/>
      <c r="K4" s="1"/>
    </row>
    <row r="5" spans="2:11" ht="15.75">
      <c r="B5" s="265"/>
      <c r="C5" s="6"/>
      <c r="D5" s="6"/>
      <c r="E5" s="6"/>
      <c r="F5" s="6"/>
      <c r="G5" s="6"/>
      <c r="H5" s="6"/>
      <c r="I5" s="160"/>
      <c r="K5" s="1"/>
    </row>
    <row r="6" spans="2:11" ht="15.75">
      <c r="B6" s="265"/>
      <c r="C6" s="6"/>
      <c r="D6" s="6"/>
      <c r="E6" s="6"/>
      <c r="F6" s="6"/>
      <c r="G6" s="6"/>
      <c r="H6" s="6"/>
      <c r="I6" s="160"/>
      <c r="K6" s="1"/>
    </row>
    <row r="7" spans="2:11" ht="15.75">
      <c r="B7" s="265"/>
      <c r="C7" s="6"/>
      <c r="D7" s="6"/>
      <c r="E7" s="6"/>
      <c r="F7" s="6"/>
      <c r="G7" s="6"/>
      <c r="H7" s="6"/>
      <c r="I7" s="160"/>
      <c r="K7" s="1"/>
    </row>
    <row r="8" spans="2:11" ht="15.75">
      <c r="B8" s="265"/>
      <c r="C8" s="6"/>
      <c r="D8" s="6"/>
      <c r="E8" s="6"/>
      <c r="F8" s="6"/>
      <c r="G8" s="6"/>
      <c r="H8" s="6"/>
      <c r="I8" s="160"/>
      <c r="K8" s="1"/>
    </row>
    <row r="9" spans="2:11" s="14" customFormat="1" ht="15.75">
      <c r="B9" s="20"/>
      <c r="C9" s="12"/>
      <c r="D9" s="12"/>
      <c r="E9" s="12"/>
      <c r="F9" s="12"/>
      <c r="G9" s="12"/>
      <c r="H9" s="12"/>
      <c r="I9" s="266"/>
      <c r="K9" s="15"/>
    </row>
    <row r="10" spans="2:11" s="14" customFormat="1" ht="15.75">
      <c r="B10" s="20"/>
      <c r="C10" s="12"/>
      <c r="D10" s="12"/>
      <c r="E10" s="12"/>
      <c r="F10" s="12"/>
      <c r="G10" s="12"/>
      <c r="H10" s="12"/>
      <c r="I10" s="266"/>
      <c r="K10" s="15"/>
    </row>
    <row r="11" spans="2:11" s="14" customFormat="1" ht="15.75">
      <c r="B11" s="20"/>
      <c r="C11" s="12"/>
      <c r="D11" s="12"/>
      <c r="E11" s="12"/>
      <c r="F11" s="12"/>
      <c r="G11" s="12"/>
      <c r="H11" s="12"/>
      <c r="I11" s="266"/>
      <c r="K11" s="15"/>
    </row>
    <row r="12" spans="2:11" s="14" customFormat="1" ht="15.75">
      <c r="B12" s="20"/>
      <c r="C12" s="12"/>
      <c r="D12" s="12"/>
      <c r="E12" s="12"/>
      <c r="F12" s="12"/>
      <c r="G12" s="12"/>
      <c r="H12" s="12"/>
      <c r="I12" s="266"/>
      <c r="K12" s="15"/>
    </row>
    <row r="13" spans="2:11" ht="15.75">
      <c r="B13" s="265"/>
      <c r="C13" s="6"/>
      <c r="D13" s="6"/>
      <c r="E13" s="6"/>
      <c r="F13" s="6"/>
      <c r="G13" s="6"/>
      <c r="H13" s="6"/>
      <c r="I13" s="160"/>
      <c r="K13" s="1"/>
    </row>
    <row r="14" spans="2:11" ht="15.75">
      <c r="B14" s="265"/>
      <c r="C14" s="6"/>
      <c r="D14" s="6"/>
      <c r="E14" s="6"/>
      <c r="F14" s="6"/>
      <c r="G14" s="6"/>
      <c r="H14" s="6"/>
      <c r="I14" s="160"/>
      <c r="K14" s="1"/>
    </row>
    <row r="15" spans="2:11" ht="15.75">
      <c r="B15" s="265"/>
      <c r="C15" s="507" t="s">
        <v>42</v>
      </c>
      <c r="D15" s="507"/>
      <c r="E15" s="507"/>
      <c r="F15" s="507"/>
      <c r="G15" s="6"/>
      <c r="H15" s="6"/>
      <c r="I15" s="160"/>
      <c r="K15" s="1"/>
    </row>
    <row r="16" spans="2:11" ht="15.75">
      <c r="B16" s="265"/>
      <c r="C16" s="6"/>
      <c r="D16" s="6"/>
      <c r="E16" s="6"/>
      <c r="F16" s="6"/>
      <c r="G16" s="6"/>
      <c r="H16" s="6"/>
      <c r="I16" s="160"/>
      <c r="K16" s="1"/>
    </row>
    <row r="17" spans="2:11" ht="15.75">
      <c r="B17" s="265"/>
      <c r="C17" s="6"/>
      <c r="D17" s="6"/>
      <c r="E17" s="6"/>
      <c r="F17" s="6"/>
      <c r="G17" s="6"/>
      <c r="H17" s="6"/>
      <c r="I17" s="160"/>
      <c r="K17" s="1"/>
    </row>
    <row r="18" spans="2:11" ht="15.75" customHeight="1">
      <c r="B18" s="510" t="s">
        <v>141</v>
      </c>
      <c r="C18" s="511"/>
      <c r="D18" s="511"/>
      <c r="E18" s="511"/>
      <c r="F18" s="511"/>
      <c r="G18" s="511"/>
      <c r="H18" s="511"/>
      <c r="I18" s="512"/>
      <c r="K18" s="1"/>
    </row>
    <row r="19" spans="2:11" ht="15.75" customHeight="1">
      <c r="B19" s="510"/>
      <c r="C19" s="511"/>
      <c r="D19" s="511"/>
      <c r="E19" s="511"/>
      <c r="F19" s="511"/>
      <c r="G19" s="511"/>
      <c r="H19" s="511"/>
      <c r="I19" s="512"/>
      <c r="K19" s="1"/>
    </row>
    <row r="20" spans="2:11" ht="15.75">
      <c r="B20" s="265"/>
      <c r="C20" s="6"/>
      <c r="D20" s="6"/>
      <c r="E20" s="6"/>
      <c r="F20" s="6"/>
      <c r="G20" s="6"/>
      <c r="H20" s="6"/>
      <c r="I20" s="160"/>
      <c r="K20" s="1"/>
    </row>
    <row r="21" spans="2:11" ht="15.75">
      <c r="B21" s="265"/>
      <c r="C21" s="6"/>
      <c r="D21" s="6"/>
      <c r="E21" s="6"/>
      <c r="F21" s="6"/>
      <c r="G21" s="6"/>
      <c r="H21" s="6"/>
      <c r="I21" s="160"/>
      <c r="K21" s="1"/>
    </row>
    <row r="22" spans="2:11" ht="15.75">
      <c r="B22" s="265"/>
      <c r="C22" s="6"/>
      <c r="D22" s="6"/>
      <c r="E22" s="6"/>
      <c r="F22" s="6"/>
      <c r="G22" s="6"/>
      <c r="H22" s="6"/>
      <c r="I22" s="160"/>
      <c r="K22" s="1"/>
    </row>
    <row r="23" spans="2:11" ht="15.75">
      <c r="B23" s="265"/>
      <c r="C23" s="6"/>
      <c r="D23" s="6"/>
      <c r="E23" s="6"/>
      <c r="F23" s="6"/>
      <c r="G23" s="6"/>
      <c r="H23" s="6"/>
      <c r="I23" s="160"/>
      <c r="K23" s="1"/>
    </row>
    <row r="24" spans="2:11" ht="15.75">
      <c r="B24" s="265"/>
      <c r="C24" s="84" t="s">
        <v>43</v>
      </c>
      <c r="D24" s="6"/>
      <c r="E24" s="6"/>
      <c r="F24" s="6"/>
      <c r="G24" s="6"/>
      <c r="H24" s="6"/>
      <c r="I24" s="160"/>
      <c r="K24" s="1"/>
    </row>
    <row r="25" spans="2:11" ht="20.25">
      <c r="B25" s="265"/>
      <c r="C25" s="7"/>
      <c r="D25" s="6"/>
      <c r="E25" s="513" t="s">
        <v>52</v>
      </c>
      <c r="F25" s="513"/>
      <c r="G25" s="513"/>
      <c r="H25" s="513"/>
      <c r="I25" s="160"/>
      <c r="K25" s="1"/>
    </row>
    <row r="26" spans="2:11" ht="19.5">
      <c r="B26" s="265"/>
      <c r="C26" s="6"/>
      <c r="D26" s="6"/>
      <c r="E26" s="86"/>
      <c r="F26" s="6"/>
      <c r="G26" s="6"/>
      <c r="H26" s="6"/>
      <c r="I26" s="160"/>
      <c r="K26" s="1"/>
    </row>
    <row r="27" spans="2:11" ht="19.5">
      <c r="B27" s="265"/>
      <c r="C27" s="6"/>
      <c r="D27" s="6"/>
      <c r="E27" s="86"/>
      <c r="F27" s="6"/>
      <c r="G27" s="6"/>
      <c r="H27" s="6"/>
      <c r="I27" s="160"/>
      <c r="K27" s="1"/>
    </row>
    <row r="28" spans="2:11" ht="15.75">
      <c r="B28" s="265"/>
      <c r="C28" s="6"/>
      <c r="D28" s="6"/>
      <c r="E28" s="6"/>
      <c r="F28" s="6"/>
      <c r="G28" s="6"/>
      <c r="H28" s="6"/>
      <c r="I28" s="160"/>
      <c r="K28" s="1"/>
    </row>
    <row r="29" spans="2:11" ht="19.5">
      <c r="B29" s="265"/>
      <c r="C29" s="84" t="s">
        <v>44</v>
      </c>
      <c r="D29" s="6"/>
      <c r="E29" s="86"/>
      <c r="F29" s="6"/>
      <c r="G29" s="6"/>
      <c r="H29" s="6"/>
      <c r="I29" s="160"/>
      <c r="K29" s="1"/>
    </row>
    <row r="30" spans="2:11" ht="23.25">
      <c r="B30" s="265"/>
      <c r="C30" s="6"/>
      <c r="D30" s="6"/>
      <c r="E30" s="509" t="s">
        <v>53</v>
      </c>
      <c r="F30" s="509"/>
      <c r="G30" s="509"/>
      <c r="H30" s="509"/>
      <c r="I30" s="160"/>
      <c r="K30" s="1"/>
    </row>
    <row r="31" spans="2:11" ht="19.5">
      <c r="B31" s="265"/>
      <c r="C31" s="6"/>
      <c r="D31" s="6"/>
      <c r="E31" s="86"/>
      <c r="F31" s="6"/>
      <c r="G31" s="6"/>
      <c r="H31" s="6"/>
      <c r="I31" s="160"/>
      <c r="K31" s="1"/>
    </row>
    <row r="32" spans="2:11" ht="19.5">
      <c r="B32" s="265"/>
      <c r="C32" s="6"/>
      <c r="D32" s="6"/>
      <c r="E32" s="86"/>
      <c r="F32" s="6"/>
      <c r="G32" s="6"/>
      <c r="H32" s="6"/>
      <c r="I32" s="160"/>
      <c r="K32" s="1"/>
    </row>
    <row r="33" spans="2:11" ht="19.5">
      <c r="B33" s="265"/>
      <c r="C33" s="84" t="s">
        <v>54</v>
      </c>
      <c r="D33" s="6"/>
      <c r="E33" s="86"/>
      <c r="F33" s="6"/>
      <c r="G33" s="6"/>
      <c r="H33" s="6"/>
      <c r="I33" s="160"/>
      <c r="K33" s="1"/>
    </row>
    <row r="34" spans="2:11" ht="19.5">
      <c r="B34" s="265"/>
      <c r="C34" s="6"/>
      <c r="D34" s="6"/>
      <c r="E34" s="86"/>
      <c r="F34" s="6"/>
      <c r="G34" s="6"/>
      <c r="H34" s="6"/>
      <c r="I34" s="160"/>
      <c r="K34" s="1"/>
    </row>
    <row r="35" spans="2:11" ht="19.5">
      <c r="B35" s="265"/>
      <c r="C35" s="508" t="s">
        <v>214</v>
      </c>
      <c r="D35" s="508"/>
      <c r="E35" s="508"/>
      <c r="F35" s="508"/>
      <c r="G35" s="508"/>
      <c r="H35" s="508"/>
      <c r="I35" s="160"/>
      <c r="K35" s="1"/>
    </row>
    <row r="36" spans="2:11" ht="15.75">
      <c r="B36" s="265"/>
      <c r="C36" s="7"/>
      <c r="D36" s="6"/>
      <c r="E36" s="6"/>
      <c r="F36" s="6"/>
      <c r="G36" s="6"/>
      <c r="H36" s="6"/>
      <c r="I36" s="160"/>
      <c r="K36" s="1"/>
    </row>
    <row r="37" spans="2:11" ht="15.75">
      <c r="B37" s="265"/>
      <c r="C37" s="6"/>
      <c r="D37" s="6"/>
      <c r="E37" s="6"/>
      <c r="F37" s="6"/>
      <c r="G37" s="6"/>
      <c r="H37" s="6"/>
      <c r="I37" s="160"/>
      <c r="K37" s="1"/>
    </row>
    <row r="38" spans="2:11" ht="26.25">
      <c r="B38" s="265"/>
      <c r="C38" s="7"/>
      <c r="D38" s="7"/>
      <c r="E38" s="88" t="s">
        <v>13</v>
      </c>
      <c r="F38" s="7"/>
      <c r="G38" s="7"/>
      <c r="H38" s="7"/>
      <c r="I38" s="160"/>
      <c r="K38" s="1"/>
    </row>
    <row r="39" spans="2:11" ht="15.75">
      <c r="B39" s="265"/>
      <c r="C39" s="6"/>
      <c r="D39" s="6"/>
      <c r="E39" s="6"/>
      <c r="F39" s="6"/>
      <c r="G39" s="6"/>
      <c r="H39" s="6"/>
      <c r="I39" s="160"/>
      <c r="K39" s="1"/>
    </row>
    <row r="40" spans="2:11" ht="15.75">
      <c r="B40" s="265"/>
      <c r="C40" s="6"/>
      <c r="D40" s="6"/>
      <c r="E40" s="7"/>
      <c r="F40" s="6"/>
      <c r="G40" s="6"/>
      <c r="H40" s="6"/>
      <c r="I40" s="160"/>
      <c r="K40" s="1"/>
    </row>
    <row r="41" spans="2:11" ht="15.75">
      <c r="B41" s="265"/>
      <c r="C41" s="6"/>
      <c r="D41" s="6"/>
      <c r="E41" s="6"/>
      <c r="F41" s="6"/>
      <c r="G41" s="6"/>
      <c r="H41" s="6"/>
      <c r="I41" s="160"/>
      <c r="K41" s="1"/>
    </row>
    <row r="42" spans="2:11" ht="15.75">
      <c r="B42" s="265"/>
      <c r="C42" s="7"/>
      <c r="D42" s="7"/>
      <c r="E42" s="7"/>
      <c r="F42" s="7"/>
      <c r="G42" s="7"/>
      <c r="H42" s="7"/>
      <c r="I42" s="160"/>
      <c r="K42" s="1"/>
    </row>
    <row r="43" spans="2:11" ht="23.25">
      <c r="B43" s="265"/>
      <c r="C43" s="84" t="s">
        <v>180</v>
      </c>
      <c r="D43" s="6"/>
      <c r="E43" s="85"/>
      <c r="F43" s="253">
        <v>62</v>
      </c>
      <c r="G43" s="89" t="s">
        <v>360</v>
      </c>
      <c r="H43" s="6"/>
      <c r="I43" s="160"/>
      <c r="K43" s="1"/>
    </row>
    <row r="44" spans="2:11" ht="15.75">
      <c r="B44" s="265"/>
      <c r="C44" s="6"/>
      <c r="D44" s="6"/>
      <c r="E44" s="6"/>
      <c r="F44" s="6"/>
      <c r="G44" s="6"/>
      <c r="H44" s="6"/>
      <c r="I44" s="160"/>
      <c r="K44" s="1"/>
    </row>
    <row r="45" spans="2:11" ht="15.75">
      <c r="B45" s="265"/>
      <c r="C45" s="6"/>
      <c r="D45" s="6"/>
      <c r="E45" s="6"/>
      <c r="F45" s="6"/>
      <c r="G45" s="6"/>
      <c r="H45" s="6"/>
      <c r="I45" s="160"/>
      <c r="K45" s="1"/>
    </row>
    <row r="46" spans="2:11" ht="15.75">
      <c r="B46" s="265"/>
      <c r="C46" s="7"/>
      <c r="D46" s="7"/>
      <c r="E46" s="7"/>
      <c r="F46" s="7"/>
      <c r="G46" s="7"/>
      <c r="H46" s="7"/>
      <c r="I46" s="160"/>
      <c r="K46" s="1"/>
    </row>
    <row r="47" spans="2:11" ht="15.75">
      <c r="B47" s="265"/>
      <c r="C47" s="7"/>
      <c r="D47" s="7"/>
      <c r="E47" s="7"/>
      <c r="F47" s="7"/>
      <c r="G47" s="7"/>
      <c r="H47" s="7"/>
      <c r="I47" s="160"/>
      <c r="K47" s="1"/>
    </row>
    <row r="48" spans="2:11" ht="20.25">
      <c r="B48" s="265"/>
      <c r="C48" s="84" t="s">
        <v>46</v>
      </c>
      <c r="D48" s="7"/>
      <c r="E48" s="85" t="s">
        <v>361</v>
      </c>
      <c r="F48" s="6"/>
      <c r="G48" s="6"/>
      <c r="H48" s="6"/>
      <c r="I48" s="160"/>
      <c r="K48" s="1"/>
    </row>
    <row r="49" spans="2:11" ht="19.5">
      <c r="B49" s="265"/>
      <c r="C49" s="87"/>
      <c r="D49" s="86"/>
      <c r="E49" s="6"/>
      <c r="F49" s="6"/>
      <c r="G49" s="6"/>
      <c r="H49" s="6"/>
      <c r="I49" s="160"/>
      <c r="K49" s="1"/>
    </row>
    <row r="50" spans="2:11" ht="20.25">
      <c r="B50" s="20"/>
      <c r="C50" s="84" t="s">
        <v>47</v>
      </c>
      <c r="D50" s="7"/>
      <c r="E50" s="85" t="s">
        <v>362</v>
      </c>
      <c r="F50" s="6"/>
      <c r="G50" s="6"/>
      <c r="H50" s="6"/>
      <c r="I50" s="266"/>
      <c r="K50" s="1"/>
    </row>
    <row r="51" spans="2:11" ht="26.25">
      <c r="B51" s="20"/>
      <c r="C51" s="12"/>
      <c r="D51" s="90"/>
      <c r="E51" s="12"/>
      <c r="F51" s="12"/>
      <c r="G51" s="12"/>
      <c r="H51" s="12"/>
      <c r="I51" s="266"/>
      <c r="K51" s="1"/>
    </row>
    <row r="52" spans="2:11" ht="26.25">
      <c r="B52" s="20"/>
      <c r="C52" s="12"/>
      <c r="D52" s="90"/>
      <c r="E52" s="12"/>
      <c r="F52" s="12"/>
      <c r="G52" s="12"/>
      <c r="H52" s="12"/>
      <c r="I52" s="266"/>
      <c r="K52" s="1"/>
    </row>
    <row r="53" spans="2:11" ht="15.75">
      <c r="B53" s="265"/>
      <c r="C53" s="6"/>
      <c r="D53" s="6"/>
      <c r="E53" s="6"/>
      <c r="F53" s="6"/>
      <c r="G53" s="6"/>
      <c r="H53" s="6"/>
      <c r="I53" s="160"/>
      <c r="K53" s="1"/>
    </row>
    <row r="54" spans="2:11" ht="15.75">
      <c r="B54" s="265"/>
      <c r="C54" s="6"/>
      <c r="D54" s="6"/>
      <c r="E54" s="6"/>
      <c r="F54" s="6"/>
      <c r="G54" s="6"/>
      <c r="H54" s="6"/>
      <c r="I54" s="160"/>
      <c r="K54" s="1"/>
    </row>
    <row r="55" spans="2:11" ht="16.5" thickBot="1">
      <c r="B55" s="267"/>
      <c r="C55" s="268"/>
      <c r="D55" s="268"/>
      <c r="E55" s="268"/>
      <c r="F55" s="268"/>
      <c r="G55" s="268"/>
      <c r="H55" s="165"/>
      <c r="I55" s="269"/>
      <c r="K55" s="1"/>
    </row>
    <row r="56" ht="13.5" thickTop="1"/>
  </sheetData>
  <mergeCells count="5">
    <mergeCell ref="C15:F15"/>
    <mergeCell ref="C35:H35"/>
    <mergeCell ref="E30:H30"/>
    <mergeCell ref="B18:I19"/>
    <mergeCell ref="E25:H25"/>
  </mergeCells>
  <printOptions horizontalCentered="1" verticalCentered="1"/>
  <pageMargins left="0.54" right="0.31496062992125984" top="0.28" bottom="0.5511811023622047" header="0.19" footer="0.31496062992125984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7">
      <selection activeCell="G21" sqref="G21"/>
    </sheetView>
  </sheetViews>
  <sheetFormatPr defaultColWidth="11.421875" defaultRowHeight="12.75"/>
  <cols>
    <col min="1" max="1" width="3.00390625" style="0" customWidth="1"/>
    <col min="2" max="2" width="56.421875" style="0" customWidth="1"/>
    <col min="3" max="3" width="2.7109375" style="0" customWidth="1"/>
    <col min="4" max="4" width="14.421875" style="8" customWidth="1"/>
    <col min="5" max="5" width="13.140625" style="8" customWidth="1"/>
    <col min="6" max="6" width="4.00390625" style="0" customWidth="1"/>
  </cols>
  <sheetData>
    <row r="1" spans="1:6" ht="30" customHeight="1" thickTop="1">
      <c r="A1" s="157"/>
      <c r="B1" s="230"/>
      <c r="C1" s="230"/>
      <c r="D1" s="231"/>
      <c r="E1" s="231"/>
      <c r="F1" s="232"/>
    </row>
    <row r="2" spans="1:6" ht="16.5">
      <c r="A2" s="671" t="s">
        <v>204</v>
      </c>
      <c r="B2" s="672"/>
      <c r="C2" s="672"/>
      <c r="D2" s="672"/>
      <c r="E2" s="672"/>
      <c r="F2" s="673"/>
    </row>
    <row r="3" spans="1:6" ht="12.75">
      <c r="A3" s="159"/>
      <c r="B3" s="7"/>
      <c r="C3" s="7"/>
      <c r="D3" s="7"/>
      <c r="E3" s="7"/>
      <c r="F3" s="162"/>
    </row>
    <row r="4" spans="1:6" ht="16.5">
      <c r="A4" s="677" t="s">
        <v>203</v>
      </c>
      <c r="B4" s="678"/>
      <c r="C4" s="678"/>
      <c r="D4" s="678"/>
      <c r="E4" s="678"/>
      <c r="F4" s="679"/>
    </row>
    <row r="5" spans="1:6" ht="12.75">
      <c r="A5" s="674" t="str">
        <f>+'SIT.PAT'!C5</f>
        <v>Correspondiente al Ejercicio finalizado el 31 de Diciembre de 2.007 comparativo con el ejercicio anterior</v>
      </c>
      <c r="B5" s="675"/>
      <c r="C5" s="675"/>
      <c r="D5" s="675"/>
      <c r="E5" s="675"/>
      <c r="F5" s="676"/>
    </row>
    <row r="6" spans="1:6" ht="12.75">
      <c r="A6" s="674" t="s">
        <v>338</v>
      </c>
      <c r="B6" s="675"/>
      <c r="C6" s="675"/>
      <c r="D6" s="675"/>
      <c r="E6" s="675"/>
      <c r="F6" s="676"/>
    </row>
    <row r="7" spans="1:6" ht="9" customHeight="1">
      <c r="A7" s="159"/>
      <c r="B7" s="66"/>
      <c r="C7" s="66"/>
      <c r="D7" s="193"/>
      <c r="E7" s="193"/>
      <c r="F7" s="162"/>
    </row>
    <row r="8" spans="1:6" ht="15.75">
      <c r="A8" s="159"/>
      <c r="B8" s="66"/>
      <c r="C8" s="66"/>
      <c r="D8" s="233"/>
      <c r="E8" s="255" t="s">
        <v>229</v>
      </c>
      <c r="F8" s="162"/>
    </row>
    <row r="9" spans="1:6" ht="12.75">
      <c r="A9" s="159"/>
      <c r="B9" s="7"/>
      <c r="C9" s="7"/>
      <c r="D9" s="193"/>
      <c r="E9" s="193"/>
      <c r="F9" s="162"/>
    </row>
    <row r="10" spans="1:6" ht="13.5" thickBot="1">
      <c r="A10" s="159"/>
      <c r="B10" s="221"/>
      <c r="C10" s="221"/>
      <c r="D10" s="234"/>
      <c r="E10" s="193"/>
      <c r="F10" s="162"/>
    </row>
    <row r="11" spans="1:6" ht="7.5" customHeight="1" thickTop="1">
      <c r="A11" s="159"/>
      <c r="B11" s="221"/>
      <c r="C11" s="221"/>
      <c r="D11" s="224"/>
      <c r="E11" s="225"/>
      <c r="F11" s="162"/>
    </row>
    <row r="12" spans="1:6" ht="12.75">
      <c r="A12" s="159"/>
      <c r="B12" s="192"/>
      <c r="C12" s="192"/>
      <c r="D12" s="226" t="s">
        <v>367</v>
      </c>
      <c r="E12" s="226" t="s">
        <v>273</v>
      </c>
      <c r="F12" s="162"/>
    </row>
    <row r="13" spans="1:6" ht="8.25" customHeight="1" thickBot="1">
      <c r="A13" s="159"/>
      <c r="B13" s="192"/>
      <c r="C13" s="192"/>
      <c r="D13" s="229"/>
      <c r="E13" s="229"/>
      <c r="F13" s="162"/>
    </row>
    <row r="14" spans="1:6" ht="15" thickTop="1">
      <c r="A14" s="159"/>
      <c r="B14" s="196" t="s">
        <v>159</v>
      </c>
      <c r="C14" s="196"/>
      <c r="D14" s="173"/>
      <c r="E14" s="173"/>
      <c r="F14" s="162"/>
    </row>
    <row r="15" spans="1:6" ht="12.75">
      <c r="A15" s="159"/>
      <c r="B15" s="192"/>
      <c r="C15" s="192"/>
      <c r="D15" s="173"/>
      <c r="E15" s="173"/>
      <c r="F15" s="162"/>
    </row>
    <row r="16" spans="1:6" ht="14.25">
      <c r="A16" s="159"/>
      <c r="B16" s="192" t="s">
        <v>345</v>
      </c>
      <c r="C16" s="192" t="s">
        <v>49</v>
      </c>
      <c r="D16" s="428">
        <v>0</v>
      </c>
      <c r="E16" s="428">
        <v>1005.58</v>
      </c>
      <c r="F16" s="162"/>
    </row>
    <row r="17" spans="1:6" ht="14.25">
      <c r="A17" s="159"/>
      <c r="B17" s="192" t="s">
        <v>344</v>
      </c>
      <c r="C17" s="192" t="s">
        <v>49</v>
      </c>
      <c r="D17" s="428">
        <v>0</v>
      </c>
      <c r="E17" s="428">
        <v>33.73</v>
      </c>
      <c r="F17" s="162"/>
    </row>
    <row r="18" spans="1:6" ht="14.25">
      <c r="A18" s="159"/>
      <c r="B18" s="192" t="s">
        <v>346</v>
      </c>
      <c r="C18" s="192" t="s">
        <v>49</v>
      </c>
      <c r="D18" s="428">
        <v>0</v>
      </c>
      <c r="E18" s="428">
        <v>84.62</v>
      </c>
      <c r="F18" s="162"/>
    </row>
    <row r="19" spans="1:6" ht="14.25">
      <c r="A19" s="159"/>
      <c r="B19" s="192" t="s">
        <v>347</v>
      </c>
      <c r="C19" s="192" t="s">
        <v>49</v>
      </c>
      <c r="D19" s="428">
        <v>5281.56</v>
      </c>
      <c r="E19" s="428">
        <v>5860.55</v>
      </c>
      <c r="F19" s="162"/>
    </row>
    <row r="20" spans="1:6" ht="15" thickBot="1">
      <c r="A20" s="159"/>
      <c r="B20" s="192"/>
      <c r="C20" s="192"/>
      <c r="D20" s="428"/>
      <c r="E20" s="428"/>
      <c r="F20" s="162"/>
    </row>
    <row r="21" spans="1:6" ht="18" customHeight="1" thickTop="1">
      <c r="A21" s="159"/>
      <c r="B21" s="223" t="s">
        <v>348</v>
      </c>
      <c r="C21" s="223" t="s">
        <v>49</v>
      </c>
      <c r="D21" s="429">
        <f>SUM(D14:D20)</f>
        <v>5281.56</v>
      </c>
      <c r="E21" s="429">
        <f>SUM(E14:E20)</f>
        <v>6984.48</v>
      </c>
      <c r="F21" s="162"/>
    </row>
    <row r="22" spans="1:6" ht="18" customHeight="1">
      <c r="A22" s="159"/>
      <c r="B22" s="223"/>
      <c r="C22" s="223"/>
      <c r="D22" s="428"/>
      <c r="E22" s="428"/>
      <c r="F22" s="162"/>
    </row>
    <row r="23" spans="1:6" ht="14.25">
      <c r="A23" s="159"/>
      <c r="B23" s="192"/>
      <c r="C23" s="192"/>
      <c r="D23" s="428"/>
      <c r="E23" s="428"/>
      <c r="F23" s="162"/>
    </row>
    <row r="24" spans="1:6" ht="14.25">
      <c r="A24" s="159"/>
      <c r="B24" s="196" t="s">
        <v>10</v>
      </c>
      <c r="C24" s="196"/>
      <c r="D24" s="428"/>
      <c r="E24" s="428"/>
      <c r="F24" s="162"/>
    </row>
    <row r="25" spans="1:6" ht="14.25">
      <c r="A25" s="159"/>
      <c r="B25" s="192"/>
      <c r="C25" s="192"/>
      <c r="D25" s="428"/>
      <c r="E25" s="428"/>
      <c r="F25" s="162"/>
    </row>
    <row r="26" spans="1:6" ht="14.25">
      <c r="A26" s="159"/>
      <c r="B26" s="192" t="s">
        <v>378</v>
      </c>
      <c r="C26" s="192"/>
      <c r="D26" s="428">
        <v>-16422.01</v>
      </c>
      <c r="E26" s="428">
        <v>0</v>
      </c>
      <c r="F26" s="162"/>
    </row>
    <row r="27" spans="1:6" ht="14.25">
      <c r="A27" s="159"/>
      <c r="B27" s="192" t="s">
        <v>349</v>
      </c>
      <c r="C27" s="192" t="s">
        <v>49</v>
      </c>
      <c r="D27" s="428">
        <v>-19316</v>
      </c>
      <c r="E27" s="428">
        <v>-19313.2</v>
      </c>
      <c r="F27" s="162"/>
    </row>
    <row r="28" spans="1:6" ht="14.25">
      <c r="A28" s="159"/>
      <c r="B28" s="192"/>
      <c r="C28" s="192"/>
      <c r="D28" s="428"/>
      <c r="E28" s="428"/>
      <c r="F28" s="162"/>
    </row>
    <row r="29" spans="1:6" ht="0.75" customHeight="1">
      <c r="A29" s="159"/>
      <c r="B29" s="192"/>
      <c r="C29" s="192"/>
      <c r="D29" s="428"/>
      <c r="E29" s="428"/>
      <c r="F29" s="162"/>
    </row>
    <row r="30" spans="1:6" ht="3" customHeight="1" thickBot="1">
      <c r="A30" s="159"/>
      <c r="B30" s="192"/>
      <c r="C30" s="192"/>
      <c r="D30" s="428"/>
      <c r="E30" s="428"/>
      <c r="F30" s="162"/>
    </row>
    <row r="31" spans="1:7" ht="18.75" customHeight="1" thickTop="1">
      <c r="A31" s="159"/>
      <c r="B31" s="223" t="s">
        <v>350</v>
      </c>
      <c r="C31" s="223" t="s">
        <v>49</v>
      </c>
      <c r="D31" s="429">
        <f>SUM(D26:D30)</f>
        <v>-35738.009999999995</v>
      </c>
      <c r="E31" s="429">
        <f>SUM(E26:E30)</f>
        <v>-19313.2</v>
      </c>
      <c r="F31" s="162"/>
      <c r="G31" s="189"/>
    </row>
    <row r="32" spans="1:6" ht="5.25" customHeight="1">
      <c r="A32" s="159"/>
      <c r="B32" s="223"/>
      <c r="C32" s="223"/>
      <c r="D32" s="428"/>
      <c r="E32" s="428"/>
      <c r="F32" s="162"/>
    </row>
    <row r="33" spans="1:6" ht="14.25">
      <c r="A33" s="159"/>
      <c r="B33" s="192"/>
      <c r="C33" s="192"/>
      <c r="D33" s="428"/>
      <c r="E33" s="428"/>
      <c r="F33" s="162"/>
    </row>
    <row r="34" spans="1:6" ht="12" customHeight="1">
      <c r="A34" s="159"/>
      <c r="B34" s="237"/>
      <c r="C34" s="237"/>
      <c r="D34" s="430"/>
      <c r="E34" s="430"/>
      <c r="F34" s="162"/>
    </row>
    <row r="35" spans="4:5" ht="12" customHeight="1" hidden="1">
      <c r="D35" s="431"/>
      <c r="E35" s="431"/>
    </row>
    <row r="36" spans="1:6" ht="11.25" customHeight="1" hidden="1">
      <c r="A36" s="159"/>
      <c r="B36" s="222"/>
      <c r="C36" s="222"/>
      <c r="D36" s="430"/>
      <c r="E36" s="430"/>
      <c r="F36" s="162"/>
    </row>
    <row r="37" spans="1:6" ht="3.75" customHeight="1" thickBot="1">
      <c r="A37" s="159"/>
      <c r="B37" s="192"/>
      <c r="C37" s="192"/>
      <c r="D37" s="428"/>
      <c r="E37" s="428"/>
      <c r="F37" s="162"/>
    </row>
    <row r="38" spans="1:6" ht="22.5" customHeight="1" thickTop="1">
      <c r="A38" s="159"/>
      <c r="B38" s="223" t="s">
        <v>351</v>
      </c>
      <c r="C38" s="223" t="s">
        <v>49</v>
      </c>
      <c r="D38" s="432">
        <f>+D21+D31</f>
        <v>-30456.449999999993</v>
      </c>
      <c r="E38" s="432">
        <f>+E21+E31</f>
        <v>-12328.720000000001</v>
      </c>
      <c r="F38" s="162"/>
    </row>
    <row r="39" spans="1:6" ht="6.75" customHeight="1" thickBot="1">
      <c r="A39" s="159"/>
      <c r="B39" s="192"/>
      <c r="C39" s="192"/>
      <c r="D39" s="227"/>
      <c r="E39" s="227"/>
      <c r="F39" s="162"/>
    </row>
    <row r="40" spans="1:6" ht="13.5" thickTop="1">
      <c r="A40" s="159"/>
      <c r="B40" s="10" t="s">
        <v>258</v>
      </c>
      <c r="C40" s="192"/>
      <c r="D40" s="193"/>
      <c r="E40" s="193"/>
      <c r="F40" s="162"/>
    </row>
    <row r="41" spans="1:6" ht="12.75">
      <c r="A41" s="159"/>
      <c r="B41" s="65" t="s">
        <v>383</v>
      </c>
      <c r="C41" s="297"/>
      <c r="D41" s="193"/>
      <c r="E41" s="193"/>
      <c r="F41" s="162"/>
    </row>
    <row r="42" spans="1:6" ht="6" customHeight="1" thickBot="1">
      <c r="A42" s="163"/>
      <c r="B42" s="235"/>
      <c r="C42" s="235"/>
      <c r="D42" s="236"/>
      <c r="E42" s="236"/>
      <c r="F42" s="166"/>
    </row>
    <row r="43" spans="4:5" ht="13.5" thickTop="1">
      <c r="D43"/>
      <c r="E43"/>
    </row>
  </sheetData>
  <mergeCells count="4">
    <mergeCell ref="A2:F2"/>
    <mergeCell ref="A5:F5"/>
    <mergeCell ref="A6:F6"/>
    <mergeCell ref="A4:F4"/>
  </mergeCells>
  <printOptions/>
  <pageMargins left="1" right="0.35" top="0.49" bottom="1" header="0" footer="0"/>
  <pageSetup fitToHeight="1" fitToWidth="1"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3"/>
  <sheetViews>
    <sheetView showGridLines="0" tabSelected="1" view="pageBreakPreview" zoomScaleSheetLayoutView="100" workbookViewId="0" topLeftCell="A27">
      <selection activeCell="D45" sqref="D45:H45"/>
    </sheetView>
  </sheetViews>
  <sheetFormatPr defaultColWidth="11.421875" defaultRowHeight="12.75"/>
  <cols>
    <col min="1" max="1" width="2.140625" style="0" customWidth="1"/>
    <col min="2" max="2" width="2.57421875" style="0" customWidth="1"/>
    <col min="3" max="3" width="8.7109375" style="0" customWidth="1"/>
    <col min="4" max="4" width="39.00390625" style="0" customWidth="1"/>
    <col min="5" max="5" width="12.8515625" style="0" customWidth="1"/>
    <col min="6" max="6" width="16.00390625" style="0" customWidth="1"/>
    <col min="7" max="7" width="18.57421875" style="0" customWidth="1"/>
    <col min="8" max="8" width="7.00390625" style="0" customWidth="1"/>
  </cols>
  <sheetData>
    <row r="1" spans="1:8" ht="33" customHeight="1" thickTop="1">
      <c r="A1" s="12"/>
      <c r="B1" s="684" t="s">
        <v>247</v>
      </c>
      <c r="C1" s="685"/>
      <c r="D1" s="685"/>
      <c r="E1" s="685"/>
      <c r="F1" s="685"/>
      <c r="G1" s="685"/>
      <c r="H1" s="686"/>
    </row>
    <row r="2" spans="1:8" ht="7.5" customHeight="1">
      <c r="A2" s="12"/>
      <c r="B2" s="270"/>
      <c r="C2" s="64"/>
      <c r="D2" s="64"/>
      <c r="E2" s="93"/>
      <c r="F2" s="51"/>
      <c r="G2" s="51"/>
      <c r="H2" s="271"/>
    </row>
    <row r="3" spans="1:8" ht="16.5">
      <c r="A3" s="12"/>
      <c r="B3" s="688" t="s">
        <v>48</v>
      </c>
      <c r="C3" s="689"/>
      <c r="D3" s="689"/>
      <c r="E3" s="689"/>
      <c r="F3" s="689"/>
      <c r="G3" s="689"/>
      <c r="H3" s="690"/>
    </row>
    <row r="4" spans="1:8" ht="12" customHeight="1">
      <c r="A4" s="12"/>
      <c r="B4" s="674" t="s">
        <v>368</v>
      </c>
      <c r="C4" s="675"/>
      <c r="D4" s="675"/>
      <c r="E4" s="675"/>
      <c r="F4" s="675"/>
      <c r="G4" s="675"/>
      <c r="H4" s="676"/>
    </row>
    <row r="5" spans="1:8" ht="15.75">
      <c r="A5" s="12"/>
      <c r="B5" s="159"/>
      <c r="C5" s="64"/>
      <c r="D5" s="64"/>
      <c r="E5" s="93"/>
      <c r="F5" s="80"/>
      <c r="G5" s="80"/>
      <c r="H5" s="271"/>
    </row>
    <row r="6" spans="1:8" ht="15.75">
      <c r="A6" s="12"/>
      <c r="B6" s="279" t="s">
        <v>246</v>
      </c>
      <c r="C6" s="252"/>
      <c r="D6" s="252"/>
      <c r="E6" s="92"/>
      <c r="F6" s="51"/>
      <c r="G6" s="51"/>
      <c r="H6" s="271"/>
    </row>
    <row r="7" spans="1:8" ht="10.5" customHeight="1">
      <c r="A7" s="12"/>
      <c r="B7" s="38"/>
      <c r="C7" s="64"/>
      <c r="D7" s="64"/>
      <c r="E7" s="92"/>
      <c r="F7" s="81"/>
      <c r="G7" s="81"/>
      <c r="H7" s="271"/>
    </row>
    <row r="8" spans="1:8" ht="15">
      <c r="A8" s="180"/>
      <c r="B8" s="272"/>
      <c r="C8" s="682" t="s">
        <v>215</v>
      </c>
      <c r="D8" s="682"/>
      <c r="E8" s="682"/>
      <c r="F8" s="682"/>
      <c r="G8" s="682"/>
      <c r="H8" s="683"/>
    </row>
    <row r="9" spans="1:13" ht="28.5" customHeight="1">
      <c r="A9" s="180"/>
      <c r="B9" s="272"/>
      <c r="C9" s="691" t="s">
        <v>391</v>
      </c>
      <c r="D9" s="691"/>
      <c r="E9" s="691"/>
      <c r="F9" s="691"/>
      <c r="G9" s="691"/>
      <c r="H9" s="273"/>
      <c r="M9" s="336"/>
    </row>
    <row r="10" spans="1:8" ht="15" customHeight="1">
      <c r="A10" s="180"/>
      <c r="B10" s="272"/>
      <c r="C10" s="335" t="s">
        <v>390</v>
      </c>
      <c r="D10" s="257"/>
      <c r="E10" s="257"/>
      <c r="F10" s="257"/>
      <c r="G10" s="257"/>
      <c r="H10" s="273"/>
    </row>
    <row r="11" spans="1:8" ht="15" customHeight="1">
      <c r="A11" s="180"/>
      <c r="B11" s="274"/>
      <c r="H11" s="275"/>
    </row>
    <row r="12" spans="1:11" ht="15">
      <c r="A12" s="180"/>
      <c r="B12" s="274"/>
      <c r="C12" s="682" t="s">
        <v>142</v>
      </c>
      <c r="D12" s="682"/>
      <c r="E12" s="682"/>
      <c r="F12" s="682"/>
      <c r="G12" s="682"/>
      <c r="H12" s="683"/>
      <c r="K12" s="7"/>
    </row>
    <row r="13" spans="1:8" ht="15">
      <c r="A13" s="180"/>
      <c r="B13" s="274"/>
      <c r="C13" s="257"/>
      <c r="D13" s="257"/>
      <c r="E13" s="257"/>
      <c r="F13" s="257"/>
      <c r="G13" s="257"/>
      <c r="H13" s="273"/>
    </row>
    <row r="14" spans="1:13" ht="182.25" customHeight="1">
      <c r="A14" s="180"/>
      <c r="B14" s="274"/>
      <c r="C14" s="257"/>
      <c r="D14" s="257"/>
      <c r="E14" s="257"/>
      <c r="F14" s="257"/>
      <c r="G14" s="257"/>
      <c r="H14" s="273"/>
      <c r="K14" s="7"/>
      <c r="M14" s="7"/>
    </row>
    <row r="15" spans="1:14" ht="15">
      <c r="A15" s="180"/>
      <c r="B15" s="274"/>
      <c r="C15" s="682" t="s">
        <v>143</v>
      </c>
      <c r="D15" s="682"/>
      <c r="E15" s="682"/>
      <c r="F15" s="682"/>
      <c r="G15" s="682"/>
      <c r="H15" s="683"/>
      <c r="M15" s="7"/>
      <c r="N15" s="7"/>
    </row>
    <row r="16" spans="1:14" ht="15">
      <c r="A16" s="180"/>
      <c r="B16" s="274"/>
      <c r="C16" s="257"/>
      <c r="D16" s="257"/>
      <c r="E16" s="257"/>
      <c r="F16" s="257"/>
      <c r="G16" s="257"/>
      <c r="H16" s="273"/>
      <c r="M16" s="7"/>
      <c r="N16" s="7"/>
    </row>
    <row r="17" spans="1:8" ht="15">
      <c r="A17" s="180"/>
      <c r="B17" s="274"/>
      <c r="C17" s="167" t="s">
        <v>404</v>
      </c>
      <c r="D17" s="168"/>
      <c r="E17" s="169"/>
      <c r="F17" s="169"/>
      <c r="G17" s="169"/>
      <c r="H17" s="275"/>
    </row>
    <row r="18" spans="1:8" ht="15">
      <c r="A18" s="180"/>
      <c r="B18" s="274"/>
      <c r="C18" s="169"/>
      <c r="D18" s="680" t="s">
        <v>406</v>
      </c>
      <c r="E18" s="680"/>
      <c r="F18" s="680"/>
      <c r="G18" s="680"/>
      <c r="H18" s="681"/>
    </row>
    <row r="19" spans="1:8" ht="15">
      <c r="A19" s="180"/>
      <c r="B19" s="274"/>
      <c r="C19" s="169"/>
      <c r="D19" s="374" t="s">
        <v>407</v>
      </c>
      <c r="E19" s="374"/>
      <c r="F19" s="374"/>
      <c r="G19" s="374"/>
      <c r="H19" s="375"/>
    </row>
    <row r="20" spans="1:8" ht="15">
      <c r="A20" s="180"/>
      <c r="B20" s="274"/>
      <c r="C20" s="169"/>
      <c r="D20" s="374" t="s">
        <v>408</v>
      </c>
      <c r="E20" s="374"/>
      <c r="F20" s="374"/>
      <c r="G20" s="374"/>
      <c r="H20" s="375"/>
    </row>
    <row r="21" spans="1:8" ht="15">
      <c r="A21" s="180"/>
      <c r="B21" s="274"/>
      <c r="C21" s="169"/>
      <c r="D21" s="374" t="s">
        <v>409</v>
      </c>
      <c r="E21" s="374"/>
      <c r="F21" s="374"/>
      <c r="G21" s="374"/>
      <c r="H21" s="375"/>
    </row>
    <row r="22" spans="1:8" ht="15">
      <c r="A22" s="180"/>
      <c r="B22" s="274"/>
      <c r="C22" s="169"/>
      <c r="D22" s="374" t="s">
        <v>410</v>
      </c>
      <c r="E22" s="374"/>
      <c r="F22" s="374"/>
      <c r="G22" s="374"/>
      <c r="H22" s="375"/>
    </row>
    <row r="23" spans="1:8" ht="15">
      <c r="A23" s="180"/>
      <c r="B23" s="274"/>
      <c r="C23" s="169"/>
      <c r="D23" s="374" t="s">
        <v>411</v>
      </c>
      <c r="E23" s="169"/>
      <c r="F23" s="169"/>
      <c r="G23" s="169"/>
      <c r="H23" s="275"/>
    </row>
    <row r="24" spans="1:8" ht="15">
      <c r="A24" s="180"/>
      <c r="B24" s="274"/>
      <c r="C24" s="169"/>
      <c r="D24" s="374" t="s">
        <v>412</v>
      </c>
      <c r="E24" s="169"/>
      <c r="F24" s="169"/>
      <c r="G24" s="169"/>
      <c r="H24" s="275"/>
    </row>
    <row r="25" spans="1:8" ht="15">
      <c r="A25" s="180"/>
      <c r="B25" s="274"/>
      <c r="C25" s="169"/>
      <c r="D25" s="374" t="s">
        <v>413</v>
      </c>
      <c r="E25" s="169"/>
      <c r="F25" s="169"/>
      <c r="G25" s="169"/>
      <c r="H25" s="275"/>
    </row>
    <row r="26" spans="1:8" ht="15">
      <c r="A26" s="180"/>
      <c r="B26" s="274"/>
      <c r="C26" s="169"/>
      <c r="D26" s="374" t="s">
        <v>414</v>
      </c>
      <c r="E26" s="169"/>
      <c r="F26" s="169"/>
      <c r="G26" s="169"/>
      <c r="H26" s="275"/>
    </row>
    <row r="27" spans="1:8" ht="15">
      <c r="A27" s="180"/>
      <c r="B27" s="274"/>
      <c r="C27" s="170" t="s">
        <v>381</v>
      </c>
      <c r="D27" s="169"/>
      <c r="E27" s="169"/>
      <c r="F27" s="169"/>
      <c r="G27" s="169"/>
      <c r="H27" s="275"/>
    </row>
    <row r="28" spans="1:8" ht="15">
      <c r="A28" s="180"/>
      <c r="B28" s="274"/>
      <c r="C28" s="169"/>
      <c r="D28" s="680" t="s">
        <v>382</v>
      </c>
      <c r="E28" s="680"/>
      <c r="F28" s="680"/>
      <c r="G28" s="680"/>
      <c r="H28" s="681"/>
    </row>
    <row r="29" spans="1:8" ht="15">
      <c r="A29" s="180"/>
      <c r="B29" s="274"/>
      <c r="C29" s="169"/>
      <c r="D29" s="680" t="s">
        <v>248</v>
      </c>
      <c r="E29" s="680"/>
      <c r="F29" s="680"/>
      <c r="G29" s="680"/>
      <c r="H29" s="681"/>
    </row>
    <row r="30" spans="1:8" ht="15">
      <c r="A30" s="180"/>
      <c r="B30" s="274"/>
      <c r="C30" s="169"/>
      <c r="D30" s="680" t="s">
        <v>249</v>
      </c>
      <c r="E30" s="680"/>
      <c r="F30" s="680"/>
      <c r="G30" s="680"/>
      <c r="H30" s="681"/>
    </row>
    <row r="31" spans="1:8" ht="15">
      <c r="A31" s="180"/>
      <c r="B31" s="274"/>
      <c r="C31" s="169"/>
      <c r="D31" s="374" t="s">
        <v>250</v>
      </c>
      <c r="E31" s="374"/>
      <c r="F31" s="374"/>
      <c r="G31" s="374"/>
      <c r="H31" s="375"/>
    </row>
    <row r="32" spans="1:8" ht="15">
      <c r="A32" s="180"/>
      <c r="B32" s="274"/>
      <c r="C32" s="169"/>
      <c r="D32" s="374" t="s">
        <v>392</v>
      </c>
      <c r="E32" s="374"/>
      <c r="F32" s="374"/>
      <c r="G32" s="374"/>
      <c r="H32" s="375"/>
    </row>
    <row r="33" spans="1:8" ht="15">
      <c r="A33" s="180"/>
      <c r="B33" s="274"/>
      <c r="C33" s="169"/>
      <c r="D33" s="374" t="s">
        <v>393</v>
      </c>
      <c r="E33" s="374"/>
      <c r="F33" s="374"/>
      <c r="G33" s="374"/>
      <c r="H33" s="375"/>
    </row>
    <row r="34" spans="1:8" ht="15">
      <c r="A34" s="180"/>
      <c r="B34" s="274"/>
      <c r="C34" s="169"/>
      <c r="D34" s="374" t="s">
        <v>394</v>
      </c>
      <c r="E34" s="374"/>
      <c r="F34" s="374"/>
      <c r="G34" s="374"/>
      <c r="H34" s="375"/>
    </row>
    <row r="35" spans="1:8" ht="15">
      <c r="A35" s="180"/>
      <c r="B35" s="274"/>
      <c r="C35" s="170" t="s">
        <v>233</v>
      </c>
      <c r="D35" s="169"/>
      <c r="E35" s="169"/>
      <c r="F35" s="169"/>
      <c r="G35" s="169"/>
      <c r="H35" s="275"/>
    </row>
    <row r="36" spans="1:8" ht="15">
      <c r="A36" s="180"/>
      <c r="B36" s="274"/>
      <c r="C36" s="169"/>
      <c r="D36" s="680" t="s">
        <v>251</v>
      </c>
      <c r="E36" s="680"/>
      <c r="F36" s="680"/>
      <c r="G36" s="680"/>
      <c r="H36" s="681"/>
    </row>
    <row r="37" spans="1:8" ht="15">
      <c r="A37" s="180"/>
      <c r="B37" s="274"/>
      <c r="C37" s="169"/>
      <c r="D37" s="680" t="s">
        <v>252</v>
      </c>
      <c r="E37" s="680"/>
      <c r="F37" s="680"/>
      <c r="G37" s="680"/>
      <c r="H37" s="681"/>
    </row>
    <row r="38" spans="1:8" ht="15">
      <c r="A38" s="180"/>
      <c r="B38" s="274"/>
      <c r="C38" s="170" t="s">
        <v>458</v>
      </c>
      <c r="D38" s="374"/>
      <c r="E38" s="374"/>
      <c r="F38" s="374"/>
      <c r="G38" s="374"/>
      <c r="H38" s="375"/>
    </row>
    <row r="39" spans="1:8" ht="15">
      <c r="A39" s="180"/>
      <c r="B39" s="274"/>
      <c r="C39" s="169"/>
      <c r="D39" s="374" t="s">
        <v>459</v>
      </c>
      <c r="E39" s="374"/>
      <c r="F39" s="374"/>
      <c r="G39" s="374"/>
      <c r="H39" s="375"/>
    </row>
    <row r="40" spans="1:8" ht="15">
      <c r="A40" s="180"/>
      <c r="B40" s="274"/>
      <c r="C40" s="169"/>
      <c r="D40" s="374" t="s">
        <v>460</v>
      </c>
      <c r="E40" s="374"/>
      <c r="F40" s="374"/>
      <c r="G40" s="374"/>
      <c r="H40" s="375"/>
    </row>
    <row r="41" spans="1:8" ht="15">
      <c r="A41" s="180"/>
      <c r="B41" s="274"/>
      <c r="C41" s="169"/>
      <c r="D41" s="374" t="s">
        <v>461</v>
      </c>
      <c r="E41" s="374"/>
      <c r="F41" s="374"/>
      <c r="G41" s="374"/>
      <c r="H41" s="375"/>
    </row>
    <row r="42" spans="1:8" ht="15">
      <c r="A42" s="180"/>
      <c r="B42" s="274"/>
      <c r="C42" s="169"/>
      <c r="D42" s="374" t="s">
        <v>462</v>
      </c>
      <c r="E42" s="374"/>
      <c r="F42" s="374"/>
      <c r="G42" s="374"/>
      <c r="H42" s="375"/>
    </row>
    <row r="43" spans="1:8" ht="15">
      <c r="A43" s="180"/>
      <c r="B43" s="274"/>
      <c r="C43" s="169"/>
      <c r="D43" s="374" t="s">
        <v>463</v>
      </c>
      <c r="E43" s="374"/>
      <c r="F43" s="374"/>
      <c r="G43" s="374"/>
      <c r="H43" s="375"/>
    </row>
    <row r="44" spans="1:8" ht="15">
      <c r="A44" s="180"/>
      <c r="B44" s="274"/>
      <c r="C44" s="169"/>
      <c r="D44" s="374" t="s">
        <v>464</v>
      </c>
      <c r="E44" s="374"/>
      <c r="F44" s="374"/>
      <c r="G44" s="374"/>
      <c r="H44" s="375"/>
    </row>
    <row r="45" spans="1:8" ht="15">
      <c r="A45" s="180"/>
      <c r="B45" s="274"/>
      <c r="C45" s="169"/>
      <c r="D45" s="680"/>
      <c r="E45" s="680"/>
      <c r="F45" s="680"/>
      <c r="G45" s="680"/>
      <c r="H45" s="681"/>
    </row>
    <row r="46" spans="1:8" ht="15">
      <c r="A46" s="180"/>
      <c r="B46" s="274"/>
      <c r="C46" s="65" t="s">
        <v>383</v>
      </c>
      <c r="D46" s="169"/>
      <c r="E46" s="169"/>
      <c r="F46" s="169"/>
      <c r="G46" s="169"/>
      <c r="H46" s="275"/>
    </row>
    <row r="47" spans="1:8" ht="15.75" thickBot="1">
      <c r="A47" s="180"/>
      <c r="B47" s="163"/>
      <c r="C47" s="402"/>
      <c r="D47" s="277"/>
      <c r="E47" s="277"/>
      <c r="F47" s="277"/>
      <c r="G47" s="277"/>
      <c r="H47" s="278"/>
    </row>
    <row r="48" spans="1:8" ht="15.75" thickTop="1">
      <c r="A48" s="180"/>
      <c r="B48" s="168"/>
      <c r="C48" s="169"/>
      <c r="D48" s="169"/>
      <c r="E48" s="169"/>
      <c r="F48" s="169"/>
      <c r="G48" s="169"/>
      <c r="H48" s="169"/>
    </row>
    <row r="49" spans="1:8" ht="15">
      <c r="A49" s="180"/>
      <c r="B49" s="168"/>
      <c r="C49" s="169"/>
      <c r="D49" s="169"/>
      <c r="E49" s="169"/>
      <c r="F49" s="169"/>
      <c r="G49" s="169"/>
      <c r="H49" s="169"/>
    </row>
    <row r="50" spans="1:8" ht="15">
      <c r="A50" s="180"/>
      <c r="B50" s="168"/>
      <c r="C50" s="169"/>
      <c r="D50" s="169"/>
      <c r="E50" s="169"/>
      <c r="F50" s="169"/>
      <c r="G50" s="169"/>
      <c r="H50" s="169"/>
    </row>
    <row r="51" spans="1:8" ht="15">
      <c r="A51" s="180"/>
      <c r="B51" s="168"/>
      <c r="C51" s="169"/>
      <c r="D51" s="169"/>
      <c r="E51" s="169"/>
      <c r="F51" s="169"/>
      <c r="G51" s="169"/>
      <c r="H51" s="169"/>
    </row>
    <row r="52" spans="1:8" ht="15.75" thickBot="1">
      <c r="A52" s="180"/>
      <c r="B52" s="168"/>
      <c r="C52" s="169"/>
      <c r="D52" s="169"/>
      <c r="E52" s="169"/>
      <c r="F52" s="169"/>
      <c r="G52" s="169"/>
      <c r="H52" s="169"/>
    </row>
    <row r="53" spans="1:8" ht="27.75" customHeight="1" thickTop="1">
      <c r="A53" s="12"/>
      <c r="B53" s="684" t="s">
        <v>247</v>
      </c>
      <c r="C53" s="685"/>
      <c r="D53" s="685"/>
      <c r="E53" s="685"/>
      <c r="F53" s="685"/>
      <c r="G53" s="685"/>
      <c r="H53" s="686"/>
    </row>
    <row r="54" spans="1:8" ht="8.25" customHeight="1">
      <c r="A54" s="12"/>
      <c r="B54" s="270"/>
      <c r="C54" s="64"/>
      <c r="D54" s="64"/>
      <c r="E54" s="93"/>
      <c r="F54" s="51"/>
      <c r="G54" s="51"/>
      <c r="H54" s="271"/>
    </row>
    <row r="55" spans="1:8" ht="15.75">
      <c r="A55" s="12"/>
      <c r="B55" s="655" t="s">
        <v>48</v>
      </c>
      <c r="C55" s="687"/>
      <c r="D55" s="687"/>
      <c r="E55" s="687"/>
      <c r="F55" s="687"/>
      <c r="G55" s="687"/>
      <c r="H55" s="656"/>
    </row>
    <row r="56" spans="1:8" ht="15.75">
      <c r="A56" s="12"/>
      <c r="B56" s="674" t="s">
        <v>368</v>
      </c>
      <c r="C56" s="675"/>
      <c r="D56" s="675"/>
      <c r="E56" s="675"/>
      <c r="F56" s="675"/>
      <c r="G56" s="675"/>
      <c r="H56" s="676"/>
    </row>
    <row r="57" spans="1:8" ht="15.75">
      <c r="A57" s="12"/>
      <c r="B57" s="258"/>
      <c r="C57" s="256"/>
      <c r="D57" s="256"/>
      <c r="E57" s="256"/>
      <c r="F57" s="256"/>
      <c r="G57" s="256"/>
      <c r="H57" s="259"/>
    </row>
    <row r="58" spans="1:8" ht="15.75">
      <c r="A58" s="180"/>
      <c r="B58" s="159"/>
      <c r="C58" s="67" t="s">
        <v>213</v>
      </c>
      <c r="D58" s="169"/>
      <c r="E58" s="169"/>
      <c r="F58" s="169"/>
      <c r="G58" s="169"/>
      <c r="H58" s="275"/>
    </row>
    <row r="59" spans="1:8" ht="15.75">
      <c r="A59" s="180"/>
      <c r="B59" s="280"/>
      <c r="C59" s="169"/>
      <c r="D59" s="169"/>
      <c r="E59" s="169"/>
      <c r="F59" s="169"/>
      <c r="G59" s="169"/>
      <c r="H59" s="275"/>
    </row>
    <row r="60" spans="1:8" ht="16.5" thickBot="1">
      <c r="A60" s="180"/>
      <c r="B60" s="280"/>
      <c r="C60" s="169"/>
      <c r="D60" s="169"/>
      <c r="E60" s="169"/>
      <c r="F60" s="234"/>
      <c r="G60" s="193"/>
      <c r="H60" s="275"/>
    </row>
    <row r="61" spans="1:8" ht="8.25" customHeight="1" thickTop="1">
      <c r="A61" s="12"/>
      <c r="B61" s="38"/>
      <c r="C61" s="64"/>
      <c r="D61" s="64"/>
      <c r="E61" s="92"/>
      <c r="F61" s="224"/>
      <c r="G61" s="225"/>
      <c r="H61" s="271"/>
    </row>
    <row r="62" spans="1:8" ht="14.25" customHeight="1">
      <c r="A62" s="12"/>
      <c r="B62" s="159"/>
      <c r="C62" s="64"/>
      <c r="D62" s="64"/>
      <c r="E62" s="92"/>
      <c r="F62" s="226" t="s">
        <v>367</v>
      </c>
      <c r="G62" s="226" t="s">
        <v>273</v>
      </c>
      <c r="H62" s="162"/>
    </row>
    <row r="63" spans="1:8" ht="9" customHeight="1" thickBot="1">
      <c r="A63" s="12"/>
      <c r="B63" s="159"/>
      <c r="C63" s="64"/>
      <c r="D63" s="64"/>
      <c r="E63" s="92"/>
      <c r="F63" s="229"/>
      <c r="G63" s="229"/>
      <c r="H63" s="162"/>
    </row>
    <row r="64" spans="1:8" ht="16.5" thickTop="1">
      <c r="A64" s="12"/>
      <c r="B64" s="139"/>
      <c r="C64" s="179" t="s">
        <v>182</v>
      </c>
      <c r="D64" s="168"/>
      <c r="E64" s="92"/>
      <c r="F64" s="499"/>
      <c r="G64" s="499"/>
      <c r="H64" s="266"/>
    </row>
    <row r="65" spans="1:8" ht="15.75">
      <c r="A65" s="12"/>
      <c r="B65" s="139"/>
      <c r="C65" s="180" t="s">
        <v>253</v>
      </c>
      <c r="D65" s="168"/>
      <c r="E65" s="91" t="s">
        <v>236</v>
      </c>
      <c r="F65" s="408">
        <v>6841</v>
      </c>
      <c r="G65" s="408">
        <v>2278</v>
      </c>
      <c r="H65" s="266"/>
    </row>
    <row r="66" spans="1:8" ht="15.75">
      <c r="A66" s="12"/>
      <c r="B66" s="139"/>
      <c r="C66" s="180" t="s">
        <v>281</v>
      </c>
      <c r="D66" s="168"/>
      <c r="E66" s="91" t="s">
        <v>236</v>
      </c>
      <c r="F66" s="408">
        <v>100</v>
      </c>
      <c r="G66" s="408">
        <v>100</v>
      </c>
      <c r="H66" s="266"/>
    </row>
    <row r="67" spans="1:8" ht="15.75">
      <c r="A67" s="12"/>
      <c r="B67" s="139"/>
      <c r="C67" s="180"/>
      <c r="D67" s="168"/>
      <c r="E67" s="91"/>
      <c r="F67" s="408"/>
      <c r="G67" s="408"/>
      <c r="H67" s="266"/>
    </row>
    <row r="68" spans="1:8" ht="15.75">
      <c r="A68" s="12"/>
      <c r="B68" s="139"/>
      <c r="C68" s="179" t="s">
        <v>55</v>
      </c>
      <c r="D68" s="168"/>
      <c r="E68" s="91"/>
      <c r="F68" s="408"/>
      <c r="G68" s="408"/>
      <c r="H68" s="266"/>
    </row>
    <row r="69" spans="1:8" ht="15.75">
      <c r="A69" s="12"/>
      <c r="B69" s="139"/>
      <c r="C69" s="180" t="s">
        <v>144</v>
      </c>
      <c r="D69" s="168"/>
      <c r="E69" s="91" t="s">
        <v>236</v>
      </c>
      <c r="F69" s="408">
        <v>1000</v>
      </c>
      <c r="G69" s="408">
        <v>500</v>
      </c>
      <c r="H69" s="266"/>
    </row>
    <row r="70" spans="1:8" ht="15.75">
      <c r="A70" s="12"/>
      <c r="B70" s="139"/>
      <c r="C70" s="180"/>
      <c r="D70" s="168"/>
      <c r="E70" s="91"/>
      <c r="F70" s="408"/>
      <c r="G70" s="408"/>
      <c r="H70" s="266"/>
    </row>
    <row r="71" spans="1:8" ht="15.75">
      <c r="A71" s="12"/>
      <c r="B71" s="139"/>
      <c r="C71" s="179" t="s">
        <v>56</v>
      </c>
      <c r="D71" s="168"/>
      <c r="E71" s="91"/>
      <c r="F71" s="408"/>
      <c r="G71" s="408"/>
      <c r="H71" s="266"/>
    </row>
    <row r="72" spans="1:8" ht="15.75">
      <c r="A72" s="12"/>
      <c r="B72" s="139"/>
      <c r="C72" s="180" t="s">
        <v>145</v>
      </c>
      <c r="D72" s="168"/>
      <c r="E72" s="91" t="s">
        <v>236</v>
      </c>
      <c r="F72" s="408">
        <v>400</v>
      </c>
      <c r="G72" s="408">
        <v>150</v>
      </c>
      <c r="H72" s="266"/>
    </row>
    <row r="73" spans="1:8" ht="15.75">
      <c r="A73" s="12"/>
      <c r="B73" s="139"/>
      <c r="C73" s="180" t="s">
        <v>57</v>
      </c>
      <c r="D73" s="168"/>
      <c r="E73" s="91" t="s">
        <v>236</v>
      </c>
      <c r="F73" s="408">
        <v>400</v>
      </c>
      <c r="G73" s="408">
        <v>200</v>
      </c>
      <c r="H73" s="266"/>
    </row>
    <row r="74" spans="1:8" ht="15.75">
      <c r="A74" s="12"/>
      <c r="B74" s="139"/>
      <c r="C74" s="180" t="s">
        <v>58</v>
      </c>
      <c r="D74" s="168"/>
      <c r="E74" s="91" t="s">
        <v>236</v>
      </c>
      <c r="F74" s="408">
        <v>400</v>
      </c>
      <c r="G74" s="408">
        <v>200</v>
      </c>
      <c r="H74" s="266"/>
    </row>
    <row r="75" spans="1:8" ht="15.75">
      <c r="A75" s="12"/>
      <c r="B75" s="139"/>
      <c r="C75" s="180" t="s">
        <v>59</v>
      </c>
      <c r="D75" s="168"/>
      <c r="E75" s="91" t="s">
        <v>236</v>
      </c>
      <c r="F75" s="403">
        <v>400</v>
      </c>
      <c r="G75" s="403">
        <v>200</v>
      </c>
      <c r="H75" s="266"/>
    </row>
    <row r="76" spans="1:8" ht="15.75">
      <c r="A76" s="12"/>
      <c r="B76" s="139"/>
      <c r="C76" s="180"/>
      <c r="D76" s="168"/>
      <c r="E76" s="91"/>
      <c r="F76" s="403"/>
      <c r="G76" s="403"/>
      <c r="H76" s="266"/>
    </row>
    <row r="77" spans="1:8" ht="15.75">
      <c r="A77" s="12"/>
      <c r="B77" s="139"/>
      <c r="C77" s="179" t="s">
        <v>60</v>
      </c>
      <c r="D77" s="168"/>
      <c r="E77" s="91"/>
      <c r="F77" s="403"/>
      <c r="G77" s="403"/>
      <c r="H77" s="266"/>
    </row>
    <row r="78" spans="1:8" ht="15.75">
      <c r="A78" s="12"/>
      <c r="B78" s="139"/>
      <c r="C78" s="180" t="s">
        <v>255</v>
      </c>
      <c r="D78" s="168"/>
      <c r="E78" s="91" t="s">
        <v>254</v>
      </c>
      <c r="F78" s="403">
        <v>2400</v>
      </c>
      <c r="G78" s="403">
        <v>3265</v>
      </c>
      <c r="H78" s="266"/>
    </row>
    <row r="79" spans="1:8" ht="15.75">
      <c r="A79" s="12"/>
      <c r="B79" s="139"/>
      <c r="C79" s="180"/>
      <c r="D79" s="168"/>
      <c r="E79" s="91"/>
      <c r="F79" s="403"/>
      <c r="G79" s="403"/>
      <c r="H79" s="266"/>
    </row>
    <row r="80" spans="1:8" ht="15.75">
      <c r="A80" s="12"/>
      <c r="B80" s="139"/>
      <c r="C80" s="179" t="s">
        <v>61</v>
      </c>
      <c r="D80" s="168"/>
      <c r="E80" s="91"/>
      <c r="F80" s="403"/>
      <c r="G80" s="403"/>
      <c r="H80" s="266"/>
    </row>
    <row r="81" spans="1:8" ht="15.75">
      <c r="A81" s="12"/>
      <c r="B81" s="139"/>
      <c r="C81" s="180" t="s">
        <v>340</v>
      </c>
      <c r="D81" s="168"/>
      <c r="E81" s="91" t="s">
        <v>236</v>
      </c>
      <c r="F81" s="403">
        <v>47780.97</v>
      </c>
      <c r="G81" s="403">
        <v>75549.99</v>
      </c>
      <c r="H81" s="266"/>
    </row>
    <row r="82" spans="1:8" ht="15.75">
      <c r="A82" s="12"/>
      <c r="B82" s="139"/>
      <c r="C82" s="180" t="s">
        <v>230</v>
      </c>
      <c r="D82" s="168"/>
      <c r="E82" s="91" t="s">
        <v>236</v>
      </c>
      <c r="F82" s="403">
        <v>3105.66</v>
      </c>
      <c r="G82" s="403">
        <v>1504.39</v>
      </c>
      <c r="H82" s="266"/>
    </row>
    <row r="83" spans="1:8" ht="16.5" thickBot="1">
      <c r="A83" s="12"/>
      <c r="B83" s="139"/>
      <c r="C83" s="180"/>
      <c r="D83" s="168"/>
      <c r="E83" s="91"/>
      <c r="F83" s="403"/>
      <c r="G83" s="403"/>
      <c r="H83" s="266"/>
    </row>
    <row r="84" spans="1:8" ht="6.75" customHeight="1" thickTop="1">
      <c r="A84" s="12"/>
      <c r="B84" s="139"/>
      <c r="C84" s="168"/>
      <c r="D84" s="240"/>
      <c r="E84" s="7"/>
      <c r="F84" s="499"/>
      <c r="G84" s="499"/>
      <c r="H84" s="266"/>
    </row>
    <row r="85" spans="1:8" ht="15.75">
      <c r="A85" s="12"/>
      <c r="B85" s="139"/>
      <c r="C85" s="168"/>
      <c r="D85" s="180" t="s">
        <v>14</v>
      </c>
      <c r="E85" s="91" t="s">
        <v>236</v>
      </c>
      <c r="F85" s="407">
        <f>SUM(F65:F82)</f>
        <v>62827.630000000005</v>
      </c>
      <c r="G85" s="407">
        <f>SUM(G65:G82)</f>
        <v>83947.38</v>
      </c>
      <c r="H85" s="266"/>
    </row>
    <row r="86" spans="1:8" ht="8.25" customHeight="1" thickBot="1">
      <c r="A86" s="12"/>
      <c r="B86" s="139"/>
      <c r="C86" s="64"/>
      <c r="D86" s="12"/>
      <c r="E86" s="91"/>
      <c r="F86" s="174"/>
      <c r="G86" s="174"/>
      <c r="H86" s="266"/>
    </row>
    <row r="87" spans="1:8" ht="8.25" customHeight="1" thickTop="1">
      <c r="A87" s="12"/>
      <c r="B87" s="139"/>
      <c r="C87" s="64"/>
      <c r="D87" s="12"/>
      <c r="E87" s="91"/>
      <c r="F87" s="239"/>
      <c r="G87" s="239"/>
      <c r="H87" s="266"/>
    </row>
    <row r="88" spans="1:8" ht="8.25" customHeight="1">
      <c r="A88" s="12"/>
      <c r="B88" s="139"/>
      <c r="C88" s="64"/>
      <c r="D88" s="12"/>
      <c r="E88" s="91"/>
      <c r="F88" s="239"/>
      <c r="G88" s="239"/>
      <c r="H88" s="266"/>
    </row>
    <row r="89" spans="1:8" ht="13.5" customHeight="1">
      <c r="A89" s="12"/>
      <c r="B89" s="130" t="s">
        <v>383</v>
      </c>
      <c r="C89" s="64"/>
      <c r="D89" s="64"/>
      <c r="E89" s="92"/>
      <c r="F89" s="51"/>
      <c r="G89" s="51"/>
      <c r="H89" s="266"/>
    </row>
    <row r="90" spans="1:8" ht="15.75" customHeight="1" thickBot="1">
      <c r="A90" s="12"/>
      <c r="B90" s="276"/>
      <c r="C90" s="402"/>
      <c r="D90" s="281"/>
      <c r="E90" s="282"/>
      <c r="F90" s="283"/>
      <c r="G90" s="283"/>
      <c r="H90" s="284"/>
    </row>
    <row r="91" ht="8.25" customHeight="1" thickTop="1">
      <c r="A91" s="12"/>
    </row>
    <row r="92" ht="15" customHeight="1">
      <c r="A92" s="12"/>
    </row>
    <row r="93" ht="13.5" customHeight="1">
      <c r="A93" s="12"/>
    </row>
    <row r="94" ht="13.5" customHeight="1">
      <c r="A94" s="12"/>
    </row>
    <row r="95" ht="15.75" customHeight="1">
      <c r="A95" s="12"/>
    </row>
    <row r="96" ht="15" customHeight="1">
      <c r="A96" s="12"/>
    </row>
    <row r="97" ht="15" customHeight="1">
      <c r="A97" s="12"/>
    </row>
    <row r="98" ht="14.25" customHeight="1">
      <c r="A98" s="12"/>
    </row>
    <row r="99" ht="8.25" customHeight="1">
      <c r="A99" s="12"/>
    </row>
    <row r="100" ht="16.5" thickBot="1">
      <c r="A100" s="12"/>
    </row>
    <row r="101" spans="1:8" ht="27" customHeight="1" thickTop="1">
      <c r="A101" s="12"/>
      <c r="B101" s="684" t="s">
        <v>247</v>
      </c>
      <c r="C101" s="685"/>
      <c r="D101" s="685"/>
      <c r="E101" s="685"/>
      <c r="F101" s="685"/>
      <c r="G101" s="685"/>
      <c r="H101" s="686"/>
    </row>
    <row r="102" spans="1:8" ht="6.75" customHeight="1">
      <c r="A102" s="12"/>
      <c r="B102" s="270"/>
      <c r="C102" s="64"/>
      <c r="D102" s="64"/>
      <c r="E102" s="93"/>
      <c r="F102" s="51"/>
      <c r="G102" s="51"/>
      <c r="H102" s="271"/>
    </row>
    <row r="103" spans="1:8" ht="15.75">
      <c r="A103" s="12"/>
      <c r="B103" s="655" t="s">
        <v>48</v>
      </c>
      <c r="C103" s="687"/>
      <c r="D103" s="687"/>
      <c r="E103" s="687"/>
      <c r="F103" s="687"/>
      <c r="G103" s="687"/>
      <c r="H103" s="656"/>
    </row>
    <row r="104" spans="1:8" ht="15.75">
      <c r="A104" s="12"/>
      <c r="B104" s="674" t="s">
        <v>368</v>
      </c>
      <c r="C104" s="675"/>
      <c r="D104" s="675"/>
      <c r="E104" s="675"/>
      <c r="F104" s="675"/>
      <c r="G104" s="675"/>
      <c r="H104" s="676"/>
    </row>
    <row r="105" spans="1:8" ht="15.75">
      <c r="A105" s="12"/>
      <c r="B105" s="139"/>
      <c r="C105" s="64"/>
      <c r="D105" s="64"/>
      <c r="E105" s="92"/>
      <c r="F105" s="51"/>
      <c r="G105" s="51"/>
      <c r="H105" s="266"/>
    </row>
    <row r="106" spans="1:8" ht="15.75">
      <c r="A106" s="12"/>
      <c r="B106" s="139"/>
      <c r="C106" s="67" t="s">
        <v>285</v>
      </c>
      <c r="D106" s="169"/>
      <c r="E106" s="169"/>
      <c r="F106" s="169"/>
      <c r="G106" s="239"/>
      <c r="H106" s="266"/>
    </row>
    <row r="107" spans="1:8" ht="15.75">
      <c r="A107" s="12"/>
      <c r="B107" s="139"/>
      <c r="C107" s="64"/>
      <c r="D107" s="12"/>
      <c r="E107" s="91"/>
      <c r="F107" s="239"/>
      <c r="G107" s="239"/>
      <c r="H107" s="266"/>
    </row>
    <row r="108" spans="1:8" ht="16.5" thickBot="1">
      <c r="A108" s="12"/>
      <c r="B108" s="139"/>
      <c r="C108" s="169"/>
      <c r="D108" s="169"/>
      <c r="E108" s="169"/>
      <c r="F108" s="234"/>
      <c r="G108" s="193"/>
      <c r="H108" s="266"/>
    </row>
    <row r="109" spans="1:8" ht="7.5" customHeight="1" thickTop="1">
      <c r="A109" s="12"/>
      <c r="B109" s="139"/>
      <c r="C109" s="64"/>
      <c r="D109" s="64"/>
      <c r="E109" s="92"/>
      <c r="F109" s="224"/>
      <c r="G109" s="225"/>
      <c r="H109" s="266"/>
    </row>
    <row r="110" spans="1:8" ht="15.75">
      <c r="A110" s="12"/>
      <c r="B110" s="139"/>
      <c r="C110" s="64"/>
      <c r="D110" s="64"/>
      <c r="E110" s="92"/>
      <c r="F110" s="226" t="s">
        <v>367</v>
      </c>
      <c r="G110" s="226" t="s">
        <v>273</v>
      </c>
      <c r="H110" s="266"/>
    </row>
    <row r="111" spans="1:8" ht="6.75" customHeight="1" thickBot="1">
      <c r="A111" s="12"/>
      <c r="B111" s="139"/>
      <c r="C111" s="64"/>
      <c r="D111" s="64"/>
      <c r="E111" s="92"/>
      <c r="F111" s="229"/>
      <c r="G111" s="229"/>
      <c r="H111" s="266"/>
    </row>
    <row r="112" spans="1:8" ht="16.5" thickTop="1">
      <c r="A112" s="12"/>
      <c r="B112" s="139"/>
      <c r="C112" s="179" t="s">
        <v>282</v>
      </c>
      <c r="D112" s="168"/>
      <c r="E112" s="92"/>
      <c r="F112" s="11"/>
      <c r="G112" s="11"/>
      <c r="H112" s="266"/>
    </row>
    <row r="113" spans="1:8" ht="15.75">
      <c r="A113" s="12"/>
      <c r="B113" s="139"/>
      <c r="C113" s="180" t="s">
        <v>283</v>
      </c>
      <c r="D113" s="168"/>
      <c r="E113" s="91" t="s">
        <v>236</v>
      </c>
      <c r="F113" s="408">
        <v>60642.73</v>
      </c>
      <c r="G113" s="408">
        <v>26188</v>
      </c>
      <c r="H113" s="266"/>
    </row>
    <row r="114" spans="1:8" ht="15.75">
      <c r="A114" s="12"/>
      <c r="B114" s="139"/>
      <c r="C114" s="180" t="s">
        <v>284</v>
      </c>
      <c r="D114" s="168"/>
      <c r="E114" s="91" t="s">
        <v>236</v>
      </c>
      <c r="F114" s="408">
        <v>0</v>
      </c>
      <c r="G114" s="408">
        <v>19171.2</v>
      </c>
      <c r="H114" s="266"/>
    </row>
    <row r="115" spans="1:8" ht="16.5" thickBot="1">
      <c r="A115" s="12"/>
      <c r="B115" s="139"/>
      <c r="C115" s="64"/>
      <c r="D115" s="12"/>
      <c r="E115" s="91"/>
      <c r="F115" s="409"/>
      <c r="G115" s="409"/>
      <c r="H115" s="266"/>
    </row>
    <row r="116" spans="1:8" ht="7.5" customHeight="1" thickTop="1">
      <c r="A116" s="12"/>
      <c r="B116" s="139"/>
      <c r="C116" s="168"/>
      <c r="D116" s="240"/>
      <c r="E116" s="7"/>
      <c r="F116" s="499"/>
      <c r="G116" s="499"/>
      <c r="H116" s="266"/>
    </row>
    <row r="117" spans="1:10" ht="15.75">
      <c r="A117" s="12"/>
      <c r="B117" s="139"/>
      <c r="C117" s="168"/>
      <c r="D117" s="180" t="s">
        <v>14</v>
      </c>
      <c r="E117" s="91" t="s">
        <v>236</v>
      </c>
      <c r="F117" s="407">
        <f>SUM(F97:F114)</f>
        <v>60642.73</v>
      </c>
      <c r="G117" s="407">
        <f>SUM(G97:G114)</f>
        <v>45359.2</v>
      </c>
      <c r="H117" s="266"/>
      <c r="J117" s="110"/>
    </row>
    <row r="118" spans="1:8" ht="6.75" customHeight="1" thickBot="1">
      <c r="A118" s="12"/>
      <c r="B118" s="139"/>
      <c r="C118" s="64"/>
      <c r="D118" s="12"/>
      <c r="E118" s="91"/>
      <c r="F118" s="174"/>
      <c r="G118" s="174"/>
      <c r="H118" s="266"/>
    </row>
    <row r="119" spans="1:8" ht="16.5" thickTop="1">
      <c r="A119" s="12"/>
      <c r="B119" s="139"/>
      <c r="C119" s="64"/>
      <c r="D119" s="64"/>
      <c r="E119" s="92"/>
      <c r="F119" s="51"/>
      <c r="G119" s="51"/>
      <c r="H119" s="266"/>
    </row>
    <row r="120" spans="1:8" ht="15.75">
      <c r="A120" s="12"/>
      <c r="B120" s="159"/>
      <c r="C120" s="67" t="s">
        <v>286</v>
      </c>
      <c r="D120" s="64"/>
      <c r="E120" s="92"/>
      <c r="F120" s="51"/>
      <c r="G120" s="51"/>
      <c r="H120" s="266"/>
    </row>
    <row r="121" spans="1:8" ht="15.75">
      <c r="A121" s="12"/>
      <c r="B121" s="280"/>
      <c r="C121" s="64"/>
      <c r="D121" s="64"/>
      <c r="E121" s="92"/>
      <c r="F121" s="51"/>
      <c r="G121" s="51"/>
      <c r="H121" s="266"/>
    </row>
    <row r="122" spans="1:8" ht="16.5" thickBot="1">
      <c r="A122" s="12"/>
      <c r="B122" s="280"/>
      <c r="C122" s="64"/>
      <c r="D122" s="64"/>
      <c r="E122" s="92"/>
      <c r="F122" s="234"/>
      <c r="G122" s="193"/>
      <c r="H122" s="266"/>
    </row>
    <row r="123" spans="1:8" ht="9" customHeight="1" thickTop="1">
      <c r="A123" s="12"/>
      <c r="B123" s="139"/>
      <c r="C123" s="68"/>
      <c r="D123" s="64"/>
      <c r="E123" s="92"/>
      <c r="F123" s="224"/>
      <c r="G123" s="225"/>
      <c r="H123" s="266"/>
    </row>
    <row r="124" spans="1:8" ht="15.75">
      <c r="A124" s="12"/>
      <c r="B124" s="139"/>
      <c r="C124" s="68"/>
      <c r="D124" s="64"/>
      <c r="E124" s="92"/>
      <c r="F124" s="226" t="s">
        <v>367</v>
      </c>
      <c r="G124" s="226" t="s">
        <v>273</v>
      </c>
      <c r="H124" s="266"/>
    </row>
    <row r="125" spans="1:8" ht="7.5" customHeight="1" thickBot="1">
      <c r="A125" s="12"/>
      <c r="B125" s="139"/>
      <c r="C125" s="68"/>
      <c r="D125" s="64"/>
      <c r="E125" s="92"/>
      <c r="F125" s="229"/>
      <c r="G125" s="229"/>
      <c r="H125" s="266"/>
    </row>
    <row r="126" spans="1:8" ht="16.5" thickTop="1">
      <c r="A126" s="12"/>
      <c r="B126" s="38"/>
      <c r="C126" s="179"/>
      <c r="D126" s="168"/>
      <c r="E126" s="91"/>
      <c r="F126" s="228"/>
      <c r="G126" s="228"/>
      <c r="H126" s="266"/>
    </row>
    <row r="127" spans="1:8" ht="15.75">
      <c r="A127" s="12"/>
      <c r="B127" s="38"/>
      <c r="C127" s="180" t="s">
        <v>187</v>
      </c>
      <c r="D127" s="168"/>
      <c r="E127" s="91" t="s">
        <v>49</v>
      </c>
      <c r="F127" s="403">
        <v>154293.97</v>
      </c>
      <c r="G127" s="403">
        <v>86887.61</v>
      </c>
      <c r="H127" s="266"/>
    </row>
    <row r="128" spans="1:8" ht="15.75">
      <c r="A128" s="12"/>
      <c r="B128" s="38"/>
      <c r="C128" s="180" t="s">
        <v>358</v>
      </c>
      <c r="D128" s="168"/>
      <c r="E128" s="91"/>
      <c r="F128" s="403">
        <v>0</v>
      </c>
      <c r="G128" s="403">
        <v>5734.34</v>
      </c>
      <c r="H128" s="266"/>
    </row>
    <row r="129" spans="1:8" ht="15.75">
      <c r="A129" s="12"/>
      <c r="B129" s="38"/>
      <c r="C129" s="180" t="s">
        <v>357</v>
      </c>
      <c r="D129" s="168"/>
      <c r="E129" s="91"/>
      <c r="F129" s="403">
        <v>0</v>
      </c>
      <c r="G129" s="403">
        <v>34000</v>
      </c>
      <c r="H129" s="266"/>
    </row>
    <row r="130" spans="1:8" ht="15.75">
      <c r="A130" s="12"/>
      <c r="B130" s="38"/>
      <c r="C130" s="179" t="s">
        <v>62</v>
      </c>
      <c r="D130" s="168"/>
      <c r="E130" s="91"/>
      <c r="F130" s="403"/>
      <c r="G130" s="403"/>
      <c r="H130" s="266"/>
    </row>
    <row r="131" spans="1:8" ht="16.5" thickBot="1">
      <c r="A131" s="12"/>
      <c r="B131" s="38"/>
      <c r="C131" s="180" t="s">
        <v>146</v>
      </c>
      <c r="D131" s="168"/>
      <c r="E131" s="91" t="s">
        <v>49</v>
      </c>
      <c r="F131" s="403">
        <v>-2473.48</v>
      </c>
      <c r="G131" s="403">
        <v>-4097.75</v>
      </c>
      <c r="H131" s="266"/>
    </row>
    <row r="132" spans="1:8" ht="23.25" customHeight="1" thickTop="1">
      <c r="A132" s="12"/>
      <c r="B132" s="38"/>
      <c r="C132" s="180" t="s">
        <v>205</v>
      </c>
      <c r="D132" s="180"/>
      <c r="E132" s="91" t="s">
        <v>49</v>
      </c>
      <c r="F132" s="498">
        <f>SUM(F127:F131)</f>
        <v>151820.49</v>
      </c>
      <c r="G132" s="498">
        <f>SUM(G127:G131)</f>
        <v>122524.2</v>
      </c>
      <c r="H132" s="63"/>
    </row>
    <row r="133" spans="1:8" ht="15.75">
      <c r="A133" s="12"/>
      <c r="B133" s="38"/>
      <c r="C133" s="179" t="s">
        <v>63</v>
      </c>
      <c r="D133" s="180"/>
      <c r="E133" s="91"/>
      <c r="F133" s="403"/>
      <c r="G133" s="403"/>
      <c r="H133" s="63"/>
    </row>
    <row r="134" spans="1:8" ht="15.75">
      <c r="A134" s="12"/>
      <c r="B134" s="38"/>
      <c r="C134" s="180" t="s">
        <v>64</v>
      </c>
      <c r="D134" s="180"/>
      <c r="E134" s="91" t="s">
        <v>49</v>
      </c>
      <c r="F134" s="403">
        <v>12431.04</v>
      </c>
      <c r="G134" s="403">
        <v>14105.01</v>
      </c>
      <c r="H134" s="63"/>
    </row>
    <row r="135" spans="1:8" ht="15.75">
      <c r="A135" s="12"/>
      <c r="B135" s="38"/>
      <c r="C135" s="180" t="s">
        <v>369</v>
      </c>
      <c r="D135" s="180"/>
      <c r="E135" s="91" t="s">
        <v>49</v>
      </c>
      <c r="F135" s="403">
        <v>482.16</v>
      </c>
      <c r="G135" s="403">
        <v>0</v>
      </c>
      <c r="H135" s="63"/>
    </row>
    <row r="136" spans="1:8" ht="15.75">
      <c r="A136" s="12"/>
      <c r="B136" s="38"/>
      <c r="C136" s="180" t="s">
        <v>336</v>
      </c>
      <c r="D136" s="180"/>
      <c r="E136" s="91" t="s">
        <v>49</v>
      </c>
      <c r="F136" s="403">
        <v>9753</v>
      </c>
      <c r="G136" s="403">
        <v>1362.81</v>
      </c>
      <c r="H136" s="63"/>
    </row>
    <row r="137" spans="1:8" ht="15.75">
      <c r="A137" s="12"/>
      <c r="B137" s="38"/>
      <c r="C137" s="179" t="s">
        <v>65</v>
      </c>
      <c r="D137" s="180"/>
      <c r="E137" s="91"/>
      <c r="F137" s="403"/>
      <c r="G137" s="403"/>
      <c r="H137" s="63"/>
    </row>
    <row r="138" spans="1:8" ht="15.75">
      <c r="A138" s="12"/>
      <c r="B138" s="38"/>
      <c r="C138" s="180" t="s">
        <v>66</v>
      </c>
      <c r="D138" s="180"/>
      <c r="E138" s="91" t="s">
        <v>49</v>
      </c>
      <c r="F138" s="403">
        <v>0</v>
      </c>
      <c r="G138" s="403">
        <v>869.98</v>
      </c>
      <c r="H138" s="63"/>
    </row>
    <row r="139" spans="1:8" ht="15.75">
      <c r="A139" s="12"/>
      <c r="B139" s="38"/>
      <c r="C139" s="244" t="s">
        <v>385</v>
      </c>
      <c r="D139" s="168"/>
      <c r="E139" s="91" t="s">
        <v>49</v>
      </c>
      <c r="F139" s="403">
        <v>237.68</v>
      </c>
      <c r="G139" s="403">
        <v>0</v>
      </c>
      <c r="H139" s="63"/>
    </row>
    <row r="140" spans="1:8" ht="15.75">
      <c r="A140" s="12"/>
      <c r="B140" s="38"/>
      <c r="C140" s="180" t="s">
        <v>387</v>
      </c>
      <c r="D140" s="180"/>
      <c r="E140" s="91" t="s">
        <v>49</v>
      </c>
      <c r="F140" s="403">
        <f>100-37.93</f>
        <v>62.07</v>
      </c>
      <c r="G140" s="403">
        <v>0</v>
      </c>
      <c r="H140" s="63"/>
    </row>
    <row r="141" spans="1:8" ht="15.75">
      <c r="A141" s="12"/>
      <c r="B141" s="38"/>
      <c r="C141" s="179" t="s">
        <v>231</v>
      </c>
      <c r="D141" s="180"/>
      <c r="E141" s="91"/>
      <c r="F141" s="403"/>
      <c r="G141" s="403"/>
      <c r="H141" s="63"/>
    </row>
    <row r="142" spans="1:8" ht="15.75">
      <c r="A142" s="12"/>
      <c r="B142" s="38"/>
      <c r="C142" s="180" t="s">
        <v>232</v>
      </c>
      <c r="D142" s="180"/>
      <c r="E142" s="91" t="s">
        <v>49</v>
      </c>
      <c r="F142" s="403">
        <v>0</v>
      </c>
      <c r="G142" s="403">
        <v>0</v>
      </c>
      <c r="H142" s="63"/>
    </row>
    <row r="143" spans="1:8" ht="16.5" thickBot="1">
      <c r="A143" s="12"/>
      <c r="B143" s="38"/>
      <c r="C143" s="180"/>
      <c r="D143" s="180"/>
      <c r="E143" s="91"/>
      <c r="F143" s="403"/>
      <c r="G143" s="403"/>
      <c r="H143" s="63"/>
    </row>
    <row r="144" spans="1:8" ht="9" customHeight="1" thickTop="1">
      <c r="A144" s="12"/>
      <c r="B144" s="139"/>
      <c r="C144" s="180"/>
      <c r="D144" s="180"/>
      <c r="E144" s="91"/>
      <c r="F144" s="495"/>
      <c r="G144" s="495"/>
      <c r="H144" s="266"/>
    </row>
    <row r="145" spans="1:9" ht="15.75">
      <c r="A145" s="12"/>
      <c r="B145" s="38"/>
      <c r="C145" s="168"/>
      <c r="D145" s="180" t="s">
        <v>14</v>
      </c>
      <c r="E145" s="91" t="s">
        <v>49</v>
      </c>
      <c r="F145" s="407">
        <f>SUM(F132:F144)</f>
        <v>174786.44</v>
      </c>
      <c r="G145" s="407">
        <f>SUM(G132:G144)</f>
        <v>138862</v>
      </c>
      <c r="H145" s="266"/>
      <c r="I145" s="189"/>
    </row>
    <row r="146" spans="1:8" ht="7.5" customHeight="1" thickBot="1">
      <c r="A146" s="12"/>
      <c r="B146" s="38"/>
      <c r="C146" s="64"/>
      <c r="D146" s="12"/>
      <c r="E146" s="92"/>
      <c r="F146" s="174"/>
      <c r="G146" s="174"/>
      <c r="H146" s="266"/>
    </row>
    <row r="147" spans="1:8" ht="7.5" customHeight="1" thickTop="1">
      <c r="A147" s="12"/>
      <c r="B147" s="38"/>
      <c r="C147" s="64"/>
      <c r="D147" s="12"/>
      <c r="E147" s="92"/>
      <c r="F147" s="239"/>
      <c r="G147" s="239"/>
      <c r="H147" s="266"/>
    </row>
    <row r="148" spans="1:8" ht="5.25" customHeight="1">
      <c r="A148" s="12"/>
      <c r="B148" s="38"/>
      <c r="C148" s="64"/>
      <c r="D148" s="12"/>
      <c r="E148" s="92"/>
      <c r="F148" s="239"/>
      <c r="G148" s="239"/>
      <c r="H148" s="266"/>
    </row>
    <row r="149" spans="1:8" ht="12" customHeight="1">
      <c r="A149" s="12"/>
      <c r="B149" s="302" t="s">
        <v>384</v>
      </c>
      <c r="C149" s="303"/>
      <c r="D149" s="65"/>
      <c r="E149" s="304"/>
      <c r="F149" s="305"/>
      <c r="G149" s="305"/>
      <c r="H149" s="306"/>
    </row>
    <row r="150" spans="1:8" ht="14.25" customHeight="1">
      <c r="A150" s="12"/>
      <c r="B150" s="302" t="s">
        <v>300</v>
      </c>
      <c r="C150" s="303"/>
      <c r="D150" s="65"/>
      <c r="E150" s="304"/>
      <c r="F150" s="305"/>
      <c r="G150" s="305"/>
      <c r="H150" s="306"/>
    </row>
    <row r="151" spans="1:8" ht="15.75">
      <c r="A151" s="12"/>
      <c r="B151" s="302"/>
      <c r="C151" s="10"/>
      <c r="D151" s="65"/>
      <c r="E151" s="304"/>
      <c r="F151" s="305"/>
      <c r="G151" s="305"/>
      <c r="H151" s="306"/>
    </row>
    <row r="152" spans="1:8" ht="15.75">
      <c r="A152" s="12"/>
      <c r="B152" s="139"/>
      <c r="C152" s="65" t="s">
        <v>383</v>
      </c>
      <c r="D152" s="64"/>
      <c r="E152" s="92"/>
      <c r="F152" s="51"/>
      <c r="G152" s="51"/>
      <c r="H152" s="266"/>
    </row>
    <row r="153" spans="1:9" ht="8.25" customHeight="1" thickBot="1">
      <c r="A153" s="12"/>
      <c r="B153" s="276"/>
      <c r="C153" s="315"/>
      <c r="D153" s="286"/>
      <c r="E153" s="316"/>
      <c r="F153" s="317"/>
      <c r="G153" s="317"/>
      <c r="H153" s="318"/>
      <c r="I153" s="7"/>
    </row>
    <row r="154" spans="1:9" ht="16.5" thickTop="1">
      <c r="A154" s="12"/>
      <c r="B154" s="65"/>
      <c r="C154" s="241"/>
      <c r="D154" s="65"/>
      <c r="E154" s="243"/>
      <c r="F154" s="305"/>
      <c r="G154" s="305"/>
      <c r="H154" s="314"/>
      <c r="I154" s="7"/>
    </row>
    <row r="155" spans="1:9" ht="16.5" thickBot="1">
      <c r="A155" s="12"/>
      <c r="B155" s="65"/>
      <c r="C155" s="241"/>
      <c r="D155" s="65"/>
      <c r="E155" s="243"/>
      <c r="F155" s="305"/>
      <c r="G155" s="305"/>
      <c r="H155" s="314"/>
      <c r="I155" s="7"/>
    </row>
    <row r="156" spans="1:8" ht="25.5" customHeight="1" thickTop="1">
      <c r="A156" s="12"/>
      <c r="B156" s="684" t="s">
        <v>247</v>
      </c>
      <c r="C156" s="685"/>
      <c r="D156" s="685"/>
      <c r="E156" s="685"/>
      <c r="F156" s="685"/>
      <c r="G156" s="685"/>
      <c r="H156" s="686"/>
    </row>
    <row r="157" spans="1:8" ht="15.75">
      <c r="A157" s="12"/>
      <c r="B157" s="270"/>
      <c r="C157" s="64"/>
      <c r="D157" s="64"/>
      <c r="E157" s="93"/>
      <c r="F157" s="51"/>
      <c r="G157" s="51"/>
      <c r="H157" s="271"/>
    </row>
    <row r="158" spans="1:8" ht="15.75">
      <c r="A158" s="12"/>
      <c r="B158" s="655" t="s">
        <v>48</v>
      </c>
      <c r="C158" s="687"/>
      <c r="D158" s="687"/>
      <c r="E158" s="687"/>
      <c r="F158" s="687"/>
      <c r="G158" s="687"/>
      <c r="H158" s="656"/>
    </row>
    <row r="159" spans="1:8" ht="15.75">
      <c r="A159" s="12"/>
      <c r="B159" s="674" t="s">
        <v>368</v>
      </c>
      <c r="C159" s="675"/>
      <c r="D159" s="675"/>
      <c r="E159" s="675"/>
      <c r="F159" s="675"/>
      <c r="G159" s="675"/>
      <c r="H159" s="676"/>
    </row>
    <row r="160" spans="1:8" ht="15.75">
      <c r="A160" s="12"/>
      <c r="B160" s="258"/>
      <c r="C160" s="256"/>
      <c r="D160" s="256"/>
      <c r="E160" s="256"/>
      <c r="F160" s="256"/>
      <c r="G160" s="256"/>
      <c r="H160" s="259"/>
    </row>
    <row r="161" spans="1:8" ht="15.75">
      <c r="A161" s="12"/>
      <c r="B161" s="280"/>
      <c r="C161" s="241"/>
      <c r="D161" s="242"/>
      <c r="E161" s="243"/>
      <c r="F161" s="51"/>
      <c r="G161" s="51"/>
      <c r="H161" s="266"/>
    </row>
    <row r="162" spans="1:8" ht="15.75">
      <c r="A162" s="12"/>
      <c r="B162" s="159"/>
      <c r="C162" s="67" t="s">
        <v>287</v>
      </c>
      <c r="D162" s="64"/>
      <c r="E162" s="92"/>
      <c r="F162" s="171"/>
      <c r="G162" s="171"/>
      <c r="H162" s="266"/>
    </row>
    <row r="163" spans="1:8" ht="15.75">
      <c r="A163" s="12"/>
      <c r="B163" s="280"/>
      <c r="C163" s="68"/>
      <c r="D163" s="64"/>
      <c r="E163" s="92"/>
      <c r="F163" s="171"/>
      <c r="G163" s="171"/>
      <c r="H163" s="266"/>
    </row>
    <row r="164" spans="1:8" ht="16.5" thickBot="1">
      <c r="A164" s="12"/>
      <c r="B164" s="280"/>
      <c r="C164" s="68"/>
      <c r="D164" s="64"/>
      <c r="E164" s="92"/>
      <c r="F164" s="234"/>
      <c r="G164" s="193"/>
      <c r="H164" s="266"/>
    </row>
    <row r="165" spans="1:8" ht="7.5" customHeight="1" thickTop="1">
      <c r="A165" s="12"/>
      <c r="B165" s="280"/>
      <c r="C165" s="68"/>
      <c r="D165" s="64"/>
      <c r="E165" s="92"/>
      <c r="F165" s="224"/>
      <c r="G165" s="225"/>
      <c r="H165" s="266"/>
    </row>
    <row r="166" spans="1:8" ht="15.75">
      <c r="A166" s="12"/>
      <c r="B166" s="280"/>
      <c r="C166" s="68"/>
      <c r="D166" s="64"/>
      <c r="E166" s="92"/>
      <c r="F166" s="226" t="s">
        <v>367</v>
      </c>
      <c r="G166" s="226" t="s">
        <v>273</v>
      </c>
      <c r="H166" s="266"/>
    </row>
    <row r="167" spans="1:8" ht="7.5" customHeight="1" thickBot="1">
      <c r="A167" s="12"/>
      <c r="B167" s="280"/>
      <c r="C167" s="68"/>
      <c r="D167" s="64"/>
      <c r="E167" s="92"/>
      <c r="F167" s="226"/>
      <c r="G167" s="226"/>
      <c r="H167" s="266"/>
    </row>
    <row r="168" spans="1:8" ht="7.5" customHeight="1" thickTop="1">
      <c r="A168" s="12"/>
      <c r="B168" s="280"/>
      <c r="C168" s="68"/>
      <c r="D168" s="64"/>
      <c r="E168" s="92"/>
      <c r="F168" s="228"/>
      <c r="G168" s="228"/>
      <c r="H168" s="266"/>
    </row>
    <row r="169" spans="1:8" ht="15.75">
      <c r="A169" s="12"/>
      <c r="B169" s="139"/>
      <c r="C169" s="244" t="s">
        <v>206</v>
      </c>
      <c r="D169" s="168"/>
      <c r="E169" s="91" t="s">
        <v>49</v>
      </c>
      <c r="F169" s="403">
        <f>+'ANEXO Bs USO'!R47</f>
        <v>2312406.6922</v>
      </c>
      <c r="G169" s="403">
        <f>+'ANEXO Bs USO'!S47</f>
        <v>1382898.5943999998</v>
      </c>
      <c r="H169" s="266"/>
    </row>
    <row r="170" spans="1:8" ht="10.5" customHeight="1" thickBot="1">
      <c r="A170" s="12"/>
      <c r="B170" s="139"/>
      <c r="C170" s="244"/>
      <c r="D170" s="168"/>
      <c r="E170" s="91"/>
      <c r="F170" s="409"/>
      <c r="G170" s="409"/>
      <c r="H170" s="266"/>
    </row>
    <row r="171" spans="1:8" ht="7.5" customHeight="1" thickTop="1">
      <c r="A171" s="12"/>
      <c r="B171" s="139"/>
      <c r="C171" s="180"/>
      <c r="D171" s="168"/>
      <c r="E171" s="91"/>
      <c r="F171" s="403"/>
      <c r="G171" s="403"/>
      <c r="H171" s="266"/>
    </row>
    <row r="172" spans="1:8" ht="15.75">
      <c r="A172" s="12"/>
      <c r="B172" s="139"/>
      <c r="C172" s="168"/>
      <c r="D172" s="180" t="s">
        <v>15</v>
      </c>
      <c r="E172" s="91" t="s">
        <v>49</v>
      </c>
      <c r="F172" s="497">
        <f>SUM(F169:F171)</f>
        <v>2312406.6922</v>
      </c>
      <c r="G172" s="497">
        <f>SUM(G169:G171)</f>
        <v>1382898.5943999998</v>
      </c>
      <c r="H172" s="266"/>
    </row>
    <row r="173" spans="1:8" ht="7.5" customHeight="1" thickBot="1">
      <c r="A173" s="12"/>
      <c r="B173" s="139"/>
      <c r="C173" s="64"/>
      <c r="D173" s="12"/>
      <c r="E173" s="91"/>
      <c r="F173" s="174"/>
      <c r="G173" s="174"/>
      <c r="H173" s="266"/>
    </row>
    <row r="174" spans="1:8" ht="7.5" customHeight="1" thickTop="1">
      <c r="A174" s="12"/>
      <c r="B174" s="139"/>
      <c r="C174" s="64"/>
      <c r="D174" s="12"/>
      <c r="E174" s="91"/>
      <c r="F174" s="239"/>
      <c r="G174" s="239"/>
      <c r="H174" s="266"/>
    </row>
    <row r="175" spans="1:8" ht="7.5" customHeight="1">
      <c r="A175" s="12"/>
      <c r="B175" s="139"/>
      <c r="C175" s="64"/>
      <c r="D175" s="12"/>
      <c r="E175" s="91"/>
      <c r="F175" s="239"/>
      <c r="G175" s="239"/>
      <c r="H175" s="266"/>
    </row>
    <row r="176" spans="1:8" ht="15.75">
      <c r="A176" s="12"/>
      <c r="B176" s="38"/>
      <c r="C176" s="7"/>
      <c r="D176" s="12"/>
      <c r="E176" s="92"/>
      <c r="F176" s="51"/>
      <c r="G176" s="51"/>
      <c r="H176" s="266"/>
    </row>
    <row r="177" spans="1:8" ht="15.75">
      <c r="A177" s="12"/>
      <c r="B177" s="159"/>
      <c r="C177" s="67" t="s">
        <v>288</v>
      </c>
      <c r="D177" s="242"/>
      <c r="E177" s="243"/>
      <c r="F177" s="51"/>
      <c r="G177" s="51"/>
      <c r="H177" s="266"/>
    </row>
    <row r="178" spans="1:8" ht="9" customHeight="1">
      <c r="A178" s="12"/>
      <c r="B178" s="139"/>
      <c r="C178" s="68"/>
      <c r="D178" s="64"/>
      <c r="E178" s="92"/>
      <c r="F178" s="171"/>
      <c r="G178" s="171"/>
      <c r="H178" s="266"/>
    </row>
    <row r="179" spans="1:8" ht="15.75" customHeight="1" thickBot="1">
      <c r="A179" s="12"/>
      <c r="B179" s="139"/>
      <c r="C179" s="68"/>
      <c r="D179" s="64"/>
      <c r="E179" s="92"/>
      <c r="F179" s="234"/>
      <c r="G179" s="193"/>
      <c r="H179" s="266"/>
    </row>
    <row r="180" spans="1:8" ht="6.75" customHeight="1" thickTop="1">
      <c r="A180" s="12"/>
      <c r="B180" s="139"/>
      <c r="C180" s="68"/>
      <c r="D180" s="64"/>
      <c r="E180" s="92"/>
      <c r="F180" s="224"/>
      <c r="G180" s="225"/>
      <c r="H180" s="266"/>
    </row>
    <row r="181" spans="1:8" ht="16.5" thickBot="1">
      <c r="A181" s="12"/>
      <c r="B181" s="139"/>
      <c r="C181" s="68"/>
      <c r="D181" s="64"/>
      <c r="E181" s="92"/>
      <c r="F181" s="229" t="s">
        <v>367</v>
      </c>
      <c r="G181" s="229" t="s">
        <v>273</v>
      </c>
      <c r="H181" s="266"/>
    </row>
    <row r="182" spans="1:8" ht="3" customHeight="1" thickTop="1">
      <c r="A182" s="12"/>
      <c r="B182" s="139"/>
      <c r="C182" s="68"/>
      <c r="D182" s="64"/>
      <c r="E182" s="92"/>
      <c r="F182" s="226"/>
      <c r="G182" s="226"/>
      <c r="H182" s="266"/>
    </row>
    <row r="183" spans="1:8" ht="15.75">
      <c r="A183" s="12"/>
      <c r="B183" s="139"/>
      <c r="C183" s="244" t="s">
        <v>67</v>
      </c>
      <c r="D183" s="168"/>
      <c r="E183" s="91" t="s">
        <v>49</v>
      </c>
      <c r="F183" s="403">
        <v>26402.57</v>
      </c>
      <c r="G183" s="403">
        <v>17002.57</v>
      </c>
      <c r="H183" s="266"/>
    </row>
    <row r="184" spans="1:8" ht="15.75">
      <c r="A184" s="12"/>
      <c r="B184" s="139"/>
      <c r="C184" s="245" t="s">
        <v>62</v>
      </c>
      <c r="D184" s="168"/>
      <c r="E184" s="91"/>
      <c r="F184" s="403"/>
      <c r="G184" s="403"/>
      <c r="H184" s="266"/>
    </row>
    <row r="185" spans="1:8" ht="15.75">
      <c r="A185" s="12"/>
      <c r="B185" s="139"/>
      <c r="C185" s="244" t="s">
        <v>183</v>
      </c>
      <c r="D185" s="168"/>
      <c r="E185" s="91" t="s">
        <v>49</v>
      </c>
      <c r="F185" s="496">
        <f>-F183*0.1</f>
        <v>-2640.257</v>
      </c>
      <c r="G185" s="403">
        <v>-3029.72</v>
      </c>
      <c r="H185" s="266"/>
    </row>
    <row r="186" spans="1:8" ht="15.75">
      <c r="A186" s="12"/>
      <c r="B186" s="139"/>
      <c r="C186" s="244" t="s">
        <v>68</v>
      </c>
      <c r="D186" s="168"/>
      <c r="E186" s="91" t="s">
        <v>49</v>
      </c>
      <c r="F186" s="403">
        <v>-4878.69</v>
      </c>
      <c r="G186" s="403">
        <v>-1847.97</v>
      </c>
      <c r="H186" s="266"/>
    </row>
    <row r="187" spans="1:8" ht="9" customHeight="1" thickBot="1">
      <c r="A187" s="12"/>
      <c r="B187" s="139"/>
      <c r="C187" s="244"/>
      <c r="D187" s="168"/>
      <c r="E187" s="91"/>
      <c r="F187" s="403"/>
      <c r="G187" s="403"/>
      <c r="H187" s="266"/>
    </row>
    <row r="188" spans="1:8" ht="6" customHeight="1" thickTop="1">
      <c r="A188" s="12"/>
      <c r="B188" s="139"/>
      <c r="C188" s="244"/>
      <c r="D188" s="168"/>
      <c r="E188" s="91"/>
      <c r="F188" s="495"/>
      <c r="G188" s="495"/>
      <c r="H188" s="266"/>
    </row>
    <row r="189" spans="1:8" ht="14.25" customHeight="1">
      <c r="A189" s="12"/>
      <c r="B189" s="139"/>
      <c r="C189" s="168"/>
      <c r="D189" s="180" t="s">
        <v>15</v>
      </c>
      <c r="E189" s="91" t="s">
        <v>49</v>
      </c>
      <c r="F189" s="407">
        <f>SUM(F183:F188)</f>
        <v>18883.623</v>
      </c>
      <c r="G189" s="407">
        <f>SUM(G183:G188)</f>
        <v>12124.880000000001</v>
      </c>
      <c r="H189" s="266"/>
    </row>
    <row r="190" spans="1:8" ht="5.25" customHeight="1" thickBot="1">
      <c r="A190" s="12"/>
      <c r="B190" s="38"/>
      <c r="C190" s="64"/>
      <c r="D190" s="12"/>
      <c r="E190" s="91"/>
      <c r="F190" s="174"/>
      <c r="G190" s="174"/>
      <c r="H190" s="266"/>
    </row>
    <row r="191" spans="1:8" ht="16.5" thickTop="1">
      <c r="A191" s="12"/>
      <c r="B191" s="159"/>
      <c r="C191" s="64"/>
      <c r="D191" s="12"/>
      <c r="E191" s="91"/>
      <c r="F191" s="51"/>
      <c r="G191" s="51"/>
      <c r="H191" s="266"/>
    </row>
    <row r="192" spans="1:8" ht="15.75">
      <c r="A192" s="12"/>
      <c r="B192" s="159"/>
      <c r="C192" s="64"/>
      <c r="D192" s="12"/>
      <c r="E192" s="91"/>
      <c r="F192" s="51"/>
      <c r="G192" s="383"/>
      <c r="H192" s="266"/>
    </row>
    <row r="193" spans="1:8" ht="15.75">
      <c r="A193" s="12"/>
      <c r="B193" s="139"/>
      <c r="C193" s="65" t="s">
        <v>383</v>
      </c>
      <c r="D193" s="64"/>
      <c r="E193" s="92"/>
      <c r="F193" s="51"/>
      <c r="G193" s="51"/>
      <c r="H193" s="266"/>
    </row>
    <row r="194" spans="1:8" ht="16.5" thickBot="1">
      <c r="A194" s="12"/>
      <c r="B194" s="276"/>
      <c r="C194" s="402"/>
      <c r="D194" s="286"/>
      <c r="E194" s="316"/>
      <c r="F194" s="317"/>
      <c r="G194" s="317"/>
      <c r="H194" s="318"/>
    </row>
    <row r="195" spans="1:9" ht="16.5" thickTop="1">
      <c r="A195" s="12"/>
      <c r="B195" s="7"/>
      <c r="C195" s="64"/>
      <c r="D195" s="12"/>
      <c r="E195" s="91"/>
      <c r="F195" s="51"/>
      <c r="G195" s="51"/>
      <c r="H195" s="12"/>
      <c r="I195" s="7"/>
    </row>
    <row r="196" spans="1:9" ht="15.75">
      <c r="A196" s="12"/>
      <c r="B196" s="7"/>
      <c r="C196" s="64"/>
      <c r="D196" s="12"/>
      <c r="E196" s="91"/>
      <c r="F196" s="51"/>
      <c r="G196" s="51"/>
      <c r="H196" s="12"/>
      <c r="I196" s="7"/>
    </row>
    <row r="197" spans="1:9" ht="15.75">
      <c r="A197" s="12"/>
      <c r="B197" s="7"/>
      <c r="C197" s="64"/>
      <c r="D197" s="12"/>
      <c r="E197" s="91"/>
      <c r="F197" s="51"/>
      <c r="G197" s="51"/>
      <c r="H197" s="12"/>
      <c r="I197" s="7"/>
    </row>
    <row r="198" spans="1:9" ht="15.75">
      <c r="A198" s="12"/>
      <c r="B198" s="7"/>
      <c r="C198" s="64"/>
      <c r="D198" s="12"/>
      <c r="E198" s="91"/>
      <c r="F198" s="51"/>
      <c r="G198" s="51"/>
      <c r="H198" s="12"/>
      <c r="I198" s="7"/>
    </row>
    <row r="199" spans="1:9" ht="15.75">
      <c r="A199" s="12"/>
      <c r="B199" s="7"/>
      <c r="C199" s="64"/>
      <c r="D199" s="12"/>
      <c r="E199" s="91"/>
      <c r="F199" s="51"/>
      <c r="G199" s="51"/>
      <c r="H199" s="12"/>
      <c r="I199" s="7"/>
    </row>
    <row r="200" spans="1:9" ht="15.75">
      <c r="A200" s="12"/>
      <c r="B200" s="7"/>
      <c r="C200" s="64"/>
      <c r="D200" s="12"/>
      <c r="E200" s="91"/>
      <c r="F200" s="51"/>
      <c r="G200" s="51"/>
      <c r="H200" s="12"/>
      <c r="I200" s="7"/>
    </row>
    <row r="201" spans="1:9" ht="15.75">
      <c r="A201" s="12"/>
      <c r="B201" s="7"/>
      <c r="C201" s="64"/>
      <c r="D201" s="12"/>
      <c r="E201" s="91"/>
      <c r="F201" s="51"/>
      <c r="G201" s="51"/>
      <c r="H201" s="12"/>
      <c r="I201" s="7"/>
    </row>
    <row r="202" spans="1:9" ht="15.75">
      <c r="A202" s="12"/>
      <c r="B202" s="7"/>
      <c r="C202" s="64"/>
      <c r="D202" s="12"/>
      <c r="E202" s="91"/>
      <c r="F202" s="51"/>
      <c r="G202" s="51"/>
      <c r="H202" s="12"/>
      <c r="I202" s="7"/>
    </row>
    <row r="203" spans="1:9" ht="15.75">
      <c r="A203" s="12"/>
      <c r="B203" s="7"/>
      <c r="C203" s="64"/>
      <c r="D203" s="12"/>
      <c r="E203" s="91"/>
      <c r="F203" s="51"/>
      <c r="G203" s="51"/>
      <c r="H203" s="12"/>
      <c r="I203" s="7"/>
    </row>
    <row r="204" spans="1:9" ht="15.75">
      <c r="A204" s="12"/>
      <c r="B204" s="7"/>
      <c r="C204" s="64"/>
      <c r="D204" s="12"/>
      <c r="E204" s="91"/>
      <c r="F204" s="51"/>
      <c r="G204" s="51"/>
      <c r="H204" s="12"/>
      <c r="I204" s="7"/>
    </row>
    <row r="205" spans="1:9" ht="15.75">
      <c r="A205" s="12"/>
      <c r="B205" s="7"/>
      <c r="C205" s="64"/>
      <c r="D205" s="12"/>
      <c r="E205" s="91"/>
      <c r="F205" s="51"/>
      <c r="G205" s="51"/>
      <c r="H205" s="12"/>
      <c r="I205" s="7"/>
    </row>
    <row r="206" spans="1:9" ht="15.75">
      <c r="A206" s="12"/>
      <c r="B206" s="7"/>
      <c r="C206" s="64"/>
      <c r="D206" s="12"/>
      <c r="E206" s="91"/>
      <c r="F206" s="51"/>
      <c r="G206" s="51"/>
      <c r="H206" s="12"/>
      <c r="I206" s="7"/>
    </row>
    <row r="207" spans="1:9" ht="16.5" thickBot="1">
      <c r="A207" s="12"/>
      <c r="B207" s="65"/>
      <c r="C207" s="241"/>
      <c r="D207" s="65"/>
      <c r="E207" s="243"/>
      <c r="F207" s="305"/>
      <c r="G207" s="305"/>
      <c r="H207" s="314"/>
      <c r="I207" s="7"/>
    </row>
    <row r="208" spans="1:9" ht="26.25" customHeight="1" thickTop="1">
      <c r="A208" s="12"/>
      <c r="B208" s="684" t="s">
        <v>247</v>
      </c>
      <c r="C208" s="685"/>
      <c r="D208" s="685"/>
      <c r="E208" s="685"/>
      <c r="F208" s="685"/>
      <c r="G208" s="685"/>
      <c r="H208" s="686"/>
      <c r="I208" s="7"/>
    </row>
    <row r="209" spans="1:8" ht="15.75">
      <c r="A209" s="12"/>
      <c r="B209" s="270"/>
      <c r="C209" s="64"/>
      <c r="D209" s="64"/>
      <c r="E209" s="93"/>
      <c r="F209" s="51"/>
      <c r="G209" s="51"/>
      <c r="H209" s="271"/>
    </row>
    <row r="210" spans="1:8" ht="15.75">
      <c r="A210" s="12"/>
      <c r="B210" s="655" t="s">
        <v>48</v>
      </c>
      <c r="C210" s="687"/>
      <c r="D210" s="687"/>
      <c r="E210" s="687"/>
      <c r="F210" s="687"/>
      <c r="G210" s="687"/>
      <c r="H210" s="656"/>
    </row>
    <row r="211" spans="1:8" ht="15.75">
      <c r="A211" s="12"/>
      <c r="B211" s="674" t="s">
        <v>368</v>
      </c>
      <c r="C211" s="675"/>
      <c r="D211" s="675"/>
      <c r="E211" s="675"/>
      <c r="F211" s="675"/>
      <c r="G211" s="675"/>
      <c r="H211" s="676"/>
    </row>
    <row r="212" spans="1:8" ht="15.75">
      <c r="A212" s="12"/>
      <c r="B212" s="258"/>
      <c r="C212" s="256"/>
      <c r="D212" s="256"/>
      <c r="E212" s="256"/>
      <c r="F212" s="256"/>
      <c r="G212" s="256"/>
      <c r="H212" s="259"/>
    </row>
    <row r="213" spans="1:8" ht="15.75">
      <c r="A213" s="12"/>
      <c r="B213" s="159"/>
      <c r="C213" s="67" t="s">
        <v>289</v>
      </c>
      <c r="D213" s="12"/>
      <c r="E213" s="91"/>
      <c r="F213" s="51"/>
      <c r="G213" s="51"/>
      <c r="H213" s="266"/>
    </row>
    <row r="214" spans="1:8" ht="10.5" customHeight="1">
      <c r="A214" s="12"/>
      <c r="B214" s="280"/>
      <c r="C214" s="64"/>
      <c r="D214" s="12"/>
      <c r="E214" s="91"/>
      <c r="F214" s="51"/>
      <c r="G214" s="51"/>
      <c r="H214" s="266"/>
    </row>
    <row r="215" spans="1:8" ht="15" customHeight="1" thickBot="1">
      <c r="A215" s="12"/>
      <c r="B215" s="280"/>
      <c r="C215" s="64"/>
      <c r="D215" s="12"/>
      <c r="E215" s="91"/>
      <c r="F215" s="234"/>
      <c r="G215" s="193"/>
      <c r="H215" s="266"/>
    </row>
    <row r="216" spans="1:8" ht="4.5" customHeight="1" thickTop="1">
      <c r="A216" s="12"/>
      <c r="B216" s="280"/>
      <c r="C216" s="64"/>
      <c r="D216" s="12"/>
      <c r="E216" s="91"/>
      <c r="F216" s="224"/>
      <c r="G216" s="225"/>
      <c r="H216" s="266"/>
    </row>
    <row r="217" spans="1:8" ht="15" customHeight="1">
      <c r="A217" s="12"/>
      <c r="B217" s="280"/>
      <c r="C217" s="64"/>
      <c r="D217" s="64"/>
      <c r="E217" s="92"/>
      <c r="F217" s="226" t="s">
        <v>367</v>
      </c>
      <c r="G217" s="226" t="s">
        <v>273</v>
      </c>
      <c r="H217" s="266"/>
    </row>
    <row r="218" spans="1:8" ht="4.5" customHeight="1" thickBot="1">
      <c r="A218" s="12"/>
      <c r="B218" s="139"/>
      <c r="C218" s="68"/>
      <c r="D218" s="64"/>
      <c r="E218" s="92"/>
      <c r="F218" s="226"/>
      <c r="G218" s="226"/>
      <c r="H218" s="266"/>
    </row>
    <row r="219" spans="1:8" ht="16.5" thickTop="1">
      <c r="A219" s="12"/>
      <c r="B219" s="139"/>
      <c r="C219" s="179" t="s">
        <v>69</v>
      </c>
      <c r="D219" s="168"/>
      <c r="E219" s="91"/>
      <c r="F219" s="175"/>
      <c r="G219" s="175"/>
      <c r="H219" s="266"/>
    </row>
    <row r="220" spans="1:8" ht="15.75">
      <c r="A220" s="12"/>
      <c r="B220" s="139"/>
      <c r="C220" s="244" t="s">
        <v>70</v>
      </c>
      <c r="D220" s="168"/>
      <c r="E220" s="91" t="s">
        <v>49</v>
      </c>
      <c r="F220" s="403">
        <v>39829.33</v>
      </c>
      <c r="G220" s="403">
        <f>34522.05+4866</f>
        <v>39388.05</v>
      </c>
      <c r="H220" s="266"/>
    </row>
    <row r="221" spans="1:8" ht="15.75">
      <c r="A221" s="12"/>
      <c r="B221" s="139"/>
      <c r="C221" s="244" t="s">
        <v>71</v>
      </c>
      <c r="D221" s="168"/>
      <c r="E221" s="91" t="s">
        <v>49</v>
      </c>
      <c r="F221" s="403">
        <v>0</v>
      </c>
      <c r="G221" s="403">
        <v>424</v>
      </c>
      <c r="H221" s="266"/>
    </row>
    <row r="222" spans="1:8" ht="15.75">
      <c r="A222" s="12"/>
      <c r="B222" s="139"/>
      <c r="C222" s="244" t="s">
        <v>177</v>
      </c>
      <c r="D222" s="168"/>
      <c r="E222" s="91" t="s">
        <v>49</v>
      </c>
      <c r="F222" s="403">
        <v>0</v>
      </c>
      <c r="G222" s="403">
        <v>4918.75</v>
      </c>
      <c r="H222" s="266"/>
    </row>
    <row r="223" spans="1:8" ht="15.75">
      <c r="A223" s="12"/>
      <c r="B223" s="139"/>
      <c r="C223" s="244" t="s">
        <v>337</v>
      </c>
      <c r="D223" s="168"/>
      <c r="E223" s="91" t="s">
        <v>49</v>
      </c>
      <c r="F223" s="403">
        <v>2340</v>
      </c>
      <c r="G223" s="403">
        <v>0</v>
      </c>
      <c r="H223" s="266"/>
    </row>
    <row r="224" spans="1:8" ht="6" customHeight="1">
      <c r="A224" s="12"/>
      <c r="B224" s="139"/>
      <c r="C224" s="244"/>
      <c r="D224" s="168"/>
      <c r="E224" s="91"/>
      <c r="F224" s="407"/>
      <c r="G224" s="407"/>
      <c r="H224" s="266"/>
    </row>
    <row r="225" spans="1:8" ht="15.75">
      <c r="A225" s="12"/>
      <c r="B225" s="139"/>
      <c r="C225" s="179" t="s">
        <v>72</v>
      </c>
      <c r="D225" s="168"/>
      <c r="E225" s="91"/>
      <c r="F225" s="403"/>
      <c r="G225" s="403"/>
      <c r="H225" s="266"/>
    </row>
    <row r="226" spans="1:8" ht="15.75">
      <c r="A226" s="12"/>
      <c r="B226" s="139"/>
      <c r="C226" s="244" t="s">
        <v>7</v>
      </c>
      <c r="D226" s="168"/>
      <c r="E226" s="91" t="s">
        <v>49</v>
      </c>
      <c r="F226" s="403">
        <v>39962</v>
      </c>
      <c r="G226" s="403">
        <v>31396</v>
      </c>
      <c r="H226" s="266"/>
    </row>
    <row r="227" spans="1:8" ht="15.75">
      <c r="A227" s="12"/>
      <c r="B227" s="139"/>
      <c r="C227" s="244" t="s">
        <v>73</v>
      </c>
      <c r="D227" s="168"/>
      <c r="E227" s="91" t="s">
        <v>49</v>
      </c>
      <c r="F227" s="403">
        <v>26671.34</v>
      </c>
      <c r="G227" s="403">
        <v>21884.62</v>
      </c>
      <c r="H227" s="266"/>
    </row>
    <row r="228" spans="1:8" ht="15.75">
      <c r="A228" s="12"/>
      <c r="B228" s="139"/>
      <c r="C228" s="244" t="s">
        <v>74</v>
      </c>
      <c r="D228" s="168"/>
      <c r="E228" s="91" t="s">
        <v>49</v>
      </c>
      <c r="F228" s="403">
        <v>1289.18</v>
      </c>
      <c r="G228" s="403">
        <v>1024.88</v>
      </c>
      <c r="H228" s="266"/>
    </row>
    <row r="229" spans="1:8" ht="15.75">
      <c r="A229" s="12"/>
      <c r="B229" s="139"/>
      <c r="C229" s="244" t="s">
        <v>75</v>
      </c>
      <c r="D229" s="168"/>
      <c r="E229" s="91" t="s">
        <v>49</v>
      </c>
      <c r="F229" s="403">
        <v>1535.15</v>
      </c>
      <c r="G229" s="403">
        <v>1267.53</v>
      </c>
      <c r="H229" s="266"/>
    </row>
    <row r="230" spans="1:8" ht="15.75">
      <c r="A230" s="12"/>
      <c r="B230" s="139"/>
      <c r="C230" s="244" t="s">
        <v>76</v>
      </c>
      <c r="D230" s="168"/>
      <c r="E230" s="91" t="s">
        <v>49</v>
      </c>
      <c r="F230" s="403">
        <v>406.24</v>
      </c>
      <c r="G230" s="403">
        <v>341.55</v>
      </c>
      <c r="H230" s="266"/>
    </row>
    <row r="231" spans="1:8" ht="6" customHeight="1">
      <c r="A231" s="12"/>
      <c r="B231" s="139"/>
      <c r="C231" s="244"/>
      <c r="D231" s="168"/>
      <c r="E231" s="91"/>
      <c r="F231" s="407"/>
      <c r="G231" s="407"/>
      <c r="H231" s="266"/>
    </row>
    <row r="232" spans="1:8" ht="15.75">
      <c r="A232" s="12"/>
      <c r="B232" s="139"/>
      <c r="C232" s="179" t="s">
        <v>77</v>
      </c>
      <c r="D232" s="168"/>
      <c r="E232" s="91"/>
      <c r="F232" s="403"/>
      <c r="G232" s="403"/>
      <c r="H232" s="266"/>
    </row>
    <row r="233" spans="1:8" ht="15.75">
      <c r="A233" s="12"/>
      <c r="B233" s="139"/>
      <c r="C233" s="244" t="s">
        <v>176</v>
      </c>
      <c r="D233" s="168"/>
      <c r="E233" s="91" t="s">
        <v>49</v>
      </c>
      <c r="F233" s="403">
        <v>1398.82</v>
      </c>
      <c r="G233" s="403">
        <v>2023.85</v>
      </c>
      <c r="H233" s="266"/>
    </row>
    <row r="234" spans="1:8" ht="15.75">
      <c r="A234" s="12"/>
      <c r="B234" s="139"/>
      <c r="C234" s="244" t="s">
        <v>401</v>
      </c>
      <c r="D234" s="168"/>
      <c r="E234" s="91" t="s">
        <v>49</v>
      </c>
      <c r="F234" s="403">
        <v>0</v>
      </c>
      <c r="G234" s="403">
        <v>345.02</v>
      </c>
      <c r="H234" s="266"/>
    </row>
    <row r="235" spans="1:8" ht="6" customHeight="1">
      <c r="A235" s="12"/>
      <c r="B235" s="139"/>
      <c r="C235" s="244"/>
      <c r="D235" s="168"/>
      <c r="E235" s="91"/>
      <c r="F235" s="403"/>
      <c r="G235" s="403"/>
      <c r="H235" s="266"/>
    </row>
    <row r="236" spans="1:8" ht="15.75">
      <c r="A236" s="12"/>
      <c r="B236" s="139"/>
      <c r="C236" s="179" t="s">
        <v>396</v>
      </c>
      <c r="D236" s="168"/>
      <c r="E236" s="91"/>
      <c r="F236" s="403"/>
      <c r="G236" s="403"/>
      <c r="H236" s="266"/>
    </row>
    <row r="237" spans="1:8" ht="15.75">
      <c r="A237" s="12"/>
      <c r="B237" s="139"/>
      <c r="C237" s="244" t="s">
        <v>78</v>
      </c>
      <c r="D237" s="168"/>
      <c r="E237" s="91" t="s">
        <v>49</v>
      </c>
      <c r="F237" s="403">
        <v>8324.85</v>
      </c>
      <c r="G237" s="403">
        <v>7605.98</v>
      </c>
      <c r="H237" s="266"/>
    </row>
    <row r="238" spans="1:8" ht="15.75">
      <c r="A238" s="12"/>
      <c r="B238" s="139"/>
      <c r="C238" s="244" t="s">
        <v>399</v>
      </c>
      <c r="D238" s="168"/>
      <c r="E238" s="91"/>
      <c r="F238" s="403">
        <v>0</v>
      </c>
      <c r="G238" s="403">
        <v>289646.03</v>
      </c>
      <c r="H238" s="266"/>
    </row>
    <row r="239" spans="1:8" ht="15.75">
      <c r="A239" s="12"/>
      <c r="B239" s="139"/>
      <c r="C239" s="244" t="s">
        <v>295</v>
      </c>
      <c r="D239" s="168"/>
      <c r="E239" s="91" t="s">
        <v>49</v>
      </c>
      <c r="F239" s="403">
        <v>3255.12</v>
      </c>
      <c r="G239" s="403">
        <v>1914.9</v>
      </c>
      <c r="H239" s="266"/>
    </row>
    <row r="240" spans="1:8" ht="15.75">
      <c r="A240" s="12"/>
      <c r="B240" s="139"/>
      <c r="C240" s="244" t="s">
        <v>294</v>
      </c>
      <c r="D240" s="168"/>
      <c r="E240" s="91" t="s">
        <v>49</v>
      </c>
      <c r="F240" s="403">
        <v>5528.99</v>
      </c>
      <c r="G240" s="403">
        <v>5528.99</v>
      </c>
      <c r="H240" s="266"/>
    </row>
    <row r="241" spans="1:8" ht="15.75">
      <c r="A241" s="12"/>
      <c r="B241" s="139"/>
      <c r="C241" s="244" t="s">
        <v>293</v>
      </c>
      <c r="D241" s="168"/>
      <c r="E241" s="91" t="s">
        <v>49</v>
      </c>
      <c r="F241" s="403">
        <v>828.46</v>
      </c>
      <c r="G241" s="403">
        <v>115.11</v>
      </c>
      <c r="H241" s="266"/>
    </row>
    <row r="242" spans="1:8" ht="15.75">
      <c r="A242" s="12"/>
      <c r="B242" s="139"/>
      <c r="C242" s="244" t="s">
        <v>376</v>
      </c>
      <c r="D242" s="168"/>
      <c r="E242" s="91" t="s">
        <v>49</v>
      </c>
      <c r="F242" s="403">
        <v>256076.16</v>
      </c>
      <c r="G242" s="403">
        <v>0</v>
      </c>
      <c r="H242" s="266"/>
    </row>
    <row r="243" spans="1:8" ht="15.75">
      <c r="A243" s="12"/>
      <c r="B243" s="139"/>
      <c r="C243" s="244" t="s">
        <v>375</v>
      </c>
      <c r="D243" s="168"/>
      <c r="E243" s="91" t="s">
        <v>49</v>
      </c>
      <c r="F243" s="403">
        <v>14465.5</v>
      </c>
      <c r="G243" s="403">
        <v>0</v>
      </c>
      <c r="H243" s="266"/>
    </row>
    <row r="244" spans="1:8" ht="15.75">
      <c r="A244" s="12"/>
      <c r="B244" s="139"/>
      <c r="C244" s="244" t="s">
        <v>292</v>
      </c>
      <c r="D244" s="168"/>
      <c r="E244" s="91" t="s">
        <v>49</v>
      </c>
      <c r="F244" s="403">
        <v>10222.43</v>
      </c>
      <c r="G244" s="403">
        <v>9888.84</v>
      </c>
      <c r="H244" s="266"/>
    </row>
    <row r="245" spans="1:8" ht="15.75">
      <c r="A245" s="12"/>
      <c r="B245" s="139"/>
      <c r="C245" s="244" t="s">
        <v>296</v>
      </c>
      <c r="D245" s="168"/>
      <c r="E245" s="91" t="s">
        <v>49</v>
      </c>
      <c r="F245" s="403">
        <v>1186.22</v>
      </c>
      <c r="G245" s="403">
        <v>763.49</v>
      </c>
      <c r="H245" s="266"/>
    </row>
    <row r="246" spans="1:8" ht="15.75">
      <c r="A246" s="12"/>
      <c r="B246" s="139"/>
      <c r="C246" s="245" t="s">
        <v>398</v>
      </c>
      <c r="D246" s="448"/>
      <c r="E246" s="449"/>
      <c r="F246" s="494">
        <f>SUM(F237:F245)</f>
        <v>299887.73</v>
      </c>
      <c r="G246" s="494">
        <f>SUM(G237:G245)</f>
        <v>315463.34</v>
      </c>
      <c r="H246" s="266"/>
    </row>
    <row r="247" spans="1:8" ht="15.75">
      <c r="A247" s="12"/>
      <c r="B247" s="139"/>
      <c r="C247" s="244"/>
      <c r="D247" s="168"/>
      <c r="E247" s="91"/>
      <c r="F247" s="403"/>
      <c r="G247" s="403"/>
      <c r="H247" s="266"/>
    </row>
    <row r="248" spans="1:8" ht="15.75">
      <c r="A248" s="12"/>
      <c r="B248" s="139"/>
      <c r="C248" s="179" t="s">
        <v>397</v>
      </c>
      <c r="D248" s="168"/>
      <c r="E248" s="91"/>
      <c r="F248" s="403"/>
      <c r="G248" s="403"/>
      <c r="H248" s="266"/>
    </row>
    <row r="249" spans="1:8" ht="15.75">
      <c r="A249" s="12"/>
      <c r="B249" s="139"/>
      <c r="C249" s="244" t="s">
        <v>399</v>
      </c>
      <c r="D249" s="168"/>
      <c r="E249" s="91"/>
      <c r="F249" s="403">
        <f>289646.03+5000</f>
        <v>294646.03</v>
      </c>
      <c r="G249" s="403">
        <v>0</v>
      </c>
      <c r="H249" s="266"/>
    </row>
    <row r="250" spans="1:8" ht="15.75">
      <c r="A250" s="12"/>
      <c r="B250" s="139"/>
      <c r="C250" s="244" t="s">
        <v>388</v>
      </c>
      <c r="D250" s="168"/>
      <c r="E250" s="91"/>
      <c r="F250" s="403">
        <f>736862.13-256076.16</f>
        <v>480785.97</v>
      </c>
      <c r="G250" s="403">
        <v>0</v>
      </c>
      <c r="H250" s="266"/>
    </row>
    <row r="251" spans="1:8" ht="15.75">
      <c r="A251" s="12"/>
      <c r="B251" s="139"/>
      <c r="C251" s="245" t="s">
        <v>400</v>
      </c>
      <c r="F251" s="407">
        <f>+F249+F250</f>
        <v>775432</v>
      </c>
      <c r="G251" s="407">
        <f>+G249+G250</f>
        <v>0</v>
      </c>
      <c r="H251" s="266"/>
    </row>
    <row r="252" spans="1:8" ht="6.75" customHeight="1" thickBot="1">
      <c r="A252" s="12"/>
      <c r="B252" s="139"/>
      <c r="C252" s="244"/>
      <c r="D252" s="168"/>
      <c r="E252" s="91"/>
      <c r="F252" s="403"/>
      <c r="G252" s="403"/>
      <c r="H252" s="266"/>
    </row>
    <row r="253" spans="1:8" ht="5.25" customHeight="1" thickTop="1">
      <c r="A253" s="12"/>
      <c r="B253" s="139"/>
      <c r="C253" s="244"/>
      <c r="D253" s="168"/>
      <c r="E253" s="91"/>
      <c r="F253" s="495"/>
      <c r="G253" s="495"/>
      <c r="H253" s="266"/>
    </row>
    <row r="254" spans="1:8" ht="15.75">
      <c r="A254" s="12"/>
      <c r="B254" s="139"/>
      <c r="C254" s="168"/>
      <c r="D254" s="180" t="s">
        <v>15</v>
      </c>
      <c r="E254" s="91" t="s">
        <v>49</v>
      </c>
      <c r="F254" s="176">
        <f>+(SUM(F220:F245))+F251</f>
        <v>1188751.79</v>
      </c>
      <c r="G254" s="176">
        <f>+(SUM(G220:G245))+G251</f>
        <v>418477.59</v>
      </c>
      <c r="H254" s="266"/>
    </row>
    <row r="255" spans="1:8" ht="5.25" customHeight="1" thickBot="1">
      <c r="A255" s="12"/>
      <c r="B255" s="55"/>
      <c r="C255" s="181"/>
      <c r="D255" s="181"/>
      <c r="E255" s="94"/>
      <c r="F255" s="174"/>
      <c r="G255" s="174"/>
      <c r="H255" s="285"/>
    </row>
    <row r="256" spans="1:8" ht="16.5" thickTop="1">
      <c r="A256" s="12"/>
      <c r="B256" s="139"/>
      <c r="C256" s="65" t="s">
        <v>383</v>
      </c>
      <c r="D256" s="64"/>
      <c r="E256" s="92"/>
      <c r="F256" s="51"/>
      <c r="G256" s="51"/>
      <c r="H256" s="266"/>
    </row>
    <row r="257" spans="1:8" ht="16.5" thickBot="1">
      <c r="A257" s="12"/>
      <c r="B257" s="98"/>
      <c r="C257" s="402"/>
      <c r="D257" s="281"/>
      <c r="E257" s="282"/>
      <c r="F257" s="283"/>
      <c r="G257" s="283"/>
      <c r="H257" s="284"/>
    </row>
    <row r="258" spans="1:8" ht="16.5" thickTop="1">
      <c r="A258" s="12"/>
      <c r="B258" s="64"/>
      <c r="C258" s="65"/>
      <c r="D258" s="64"/>
      <c r="E258" s="92"/>
      <c r="F258" s="51"/>
      <c r="G258" s="51"/>
      <c r="H258" s="12"/>
    </row>
    <row r="259" spans="1:8" ht="15.75">
      <c r="A259" s="12"/>
      <c r="B259" s="64"/>
      <c r="C259" s="65"/>
      <c r="D259" s="64"/>
      <c r="E259" s="92"/>
      <c r="F259" s="51"/>
      <c r="G259" s="51"/>
      <c r="H259" s="12"/>
    </row>
    <row r="260" spans="1:8" ht="15.75">
      <c r="A260" s="12"/>
      <c r="B260" s="64"/>
      <c r="C260" s="65"/>
      <c r="D260" s="64"/>
      <c r="E260" s="92"/>
      <c r="F260" s="51"/>
      <c r="G260" s="51"/>
      <c r="H260" s="12"/>
    </row>
    <row r="261" spans="1:8" ht="15.75">
      <c r="A261" s="12"/>
      <c r="B261" s="64"/>
      <c r="C261" s="65"/>
      <c r="D261" s="64"/>
      <c r="E261" s="92"/>
      <c r="F261" s="51"/>
      <c r="G261" s="51"/>
      <c r="H261" s="12"/>
    </row>
    <row r="262" spans="1:8" ht="15.75">
      <c r="A262" s="12"/>
      <c r="B262" s="64"/>
      <c r="C262" s="65"/>
      <c r="D262" s="64"/>
      <c r="E262" s="92"/>
      <c r="F262" s="51"/>
      <c r="G262" s="51"/>
      <c r="H262" s="12"/>
    </row>
    <row r="263" spans="1:8" ht="15.75">
      <c r="A263" s="12"/>
      <c r="B263" s="64"/>
      <c r="C263" s="65"/>
      <c r="D263" s="64"/>
      <c r="E263" s="92"/>
      <c r="F263" s="51"/>
      <c r="G263" s="51"/>
      <c r="H263" s="12"/>
    </row>
    <row r="264" spans="1:8" ht="15.75">
      <c r="A264" s="12"/>
      <c r="B264" s="64"/>
      <c r="C264" s="65"/>
      <c r="D264" s="64"/>
      <c r="E264" s="92"/>
      <c r="F264" s="51"/>
      <c r="G264" s="51"/>
      <c r="H264" s="12"/>
    </row>
    <row r="265" spans="1:8" ht="15.75">
      <c r="A265" s="12"/>
      <c r="B265" s="64"/>
      <c r="C265" s="65"/>
      <c r="D265" s="64"/>
      <c r="E265" s="92"/>
      <c r="F265" s="51"/>
      <c r="G265" s="51"/>
      <c r="H265" s="12"/>
    </row>
    <row r="266" spans="1:8" ht="16.5" thickBot="1">
      <c r="A266" s="12"/>
      <c r="B266" s="64"/>
      <c r="C266" s="65"/>
      <c r="D266" s="64"/>
      <c r="E266" s="92"/>
      <c r="F266" s="51"/>
      <c r="G266" s="51"/>
      <c r="H266" s="12"/>
    </row>
    <row r="267" spans="1:8" ht="31.5" customHeight="1" thickTop="1">
      <c r="A267" s="12"/>
      <c r="B267" s="684" t="s">
        <v>247</v>
      </c>
      <c r="C267" s="685"/>
      <c r="D267" s="685"/>
      <c r="E267" s="685"/>
      <c r="F267" s="685"/>
      <c r="G267" s="685"/>
      <c r="H267" s="686"/>
    </row>
    <row r="268" spans="1:8" ht="7.5" customHeight="1">
      <c r="A268" s="12"/>
      <c r="B268" s="270"/>
      <c r="C268" s="64"/>
      <c r="D268" s="64"/>
      <c r="E268" s="93"/>
      <c r="F268" s="51"/>
      <c r="G268" s="51"/>
      <c r="H268" s="271"/>
    </row>
    <row r="269" spans="1:8" ht="15.75">
      <c r="A269" s="12"/>
      <c r="B269" s="655" t="s">
        <v>48</v>
      </c>
      <c r="C269" s="687"/>
      <c r="D269" s="687"/>
      <c r="E269" s="687"/>
      <c r="F269" s="687"/>
      <c r="G269" s="687"/>
      <c r="H269" s="656"/>
    </row>
    <row r="270" spans="1:8" ht="15.75">
      <c r="A270" s="12"/>
      <c r="B270" s="674" t="s">
        <v>368</v>
      </c>
      <c r="C270" s="675"/>
      <c r="D270" s="675"/>
      <c r="E270" s="675"/>
      <c r="F270" s="675"/>
      <c r="G270" s="675"/>
      <c r="H270" s="676"/>
    </row>
    <row r="271" spans="1:8" ht="15.75">
      <c r="A271" s="12"/>
      <c r="B271" s="38"/>
      <c r="C271" s="64"/>
      <c r="D271" s="12"/>
      <c r="E271" s="92"/>
      <c r="F271" s="51"/>
      <c r="G271" s="51"/>
      <c r="H271" s="266"/>
    </row>
    <row r="272" spans="1:8" ht="15.75">
      <c r="A272" s="12"/>
      <c r="B272" s="159"/>
      <c r="C272" s="67" t="s">
        <v>290</v>
      </c>
      <c r="D272" s="242"/>
      <c r="E272" s="243"/>
      <c r="F272" s="51"/>
      <c r="G272" s="51"/>
      <c r="H272" s="266"/>
    </row>
    <row r="273" spans="1:8" ht="15.75">
      <c r="A273" s="12"/>
      <c r="B273" s="139"/>
      <c r="C273" s="68"/>
      <c r="D273" s="64"/>
      <c r="E273" s="92"/>
      <c r="F273" s="171"/>
      <c r="G273" s="171"/>
      <c r="H273" s="266"/>
    </row>
    <row r="274" spans="1:8" ht="16.5" thickBot="1">
      <c r="A274" s="12"/>
      <c r="B274" s="139"/>
      <c r="C274" s="68"/>
      <c r="D274" s="64"/>
      <c r="E274" s="92"/>
      <c r="F274" s="234"/>
      <c r="G274" s="193"/>
      <c r="H274" s="266"/>
    </row>
    <row r="275" spans="1:8" ht="6.75" customHeight="1" thickTop="1">
      <c r="A275" s="12"/>
      <c r="B275" s="139"/>
      <c r="C275" s="68"/>
      <c r="D275" s="64"/>
      <c r="E275" s="92"/>
      <c r="F275" s="224"/>
      <c r="G275" s="225"/>
      <c r="H275" s="266"/>
    </row>
    <row r="276" spans="1:8" ht="15" customHeight="1">
      <c r="A276" s="12"/>
      <c r="B276" s="139"/>
      <c r="C276" s="68"/>
      <c r="D276" s="64"/>
      <c r="E276" s="92"/>
      <c r="F276" s="226" t="s">
        <v>367</v>
      </c>
      <c r="G276" s="226" t="s">
        <v>273</v>
      </c>
      <c r="H276" s="266"/>
    </row>
    <row r="277" spans="1:8" ht="6.75" customHeight="1" thickBot="1">
      <c r="A277" s="12"/>
      <c r="B277" s="139"/>
      <c r="C277" s="68"/>
      <c r="D277" s="64"/>
      <c r="E277" s="92"/>
      <c r="F277" s="226"/>
      <c r="G277" s="226"/>
      <c r="H277" s="266"/>
    </row>
    <row r="278" spans="1:8" ht="24" customHeight="1" thickTop="1">
      <c r="A278" s="12"/>
      <c r="B278" s="139"/>
      <c r="C278" s="245" t="s">
        <v>2</v>
      </c>
      <c r="D278" s="181"/>
      <c r="E278" s="91" t="s">
        <v>236</v>
      </c>
      <c r="F278" s="492">
        <f>+F279+F280</f>
        <v>793662.15</v>
      </c>
      <c r="G278" s="492">
        <v>793662.15</v>
      </c>
      <c r="H278" s="271"/>
    </row>
    <row r="279" spans="1:8" ht="20.25" customHeight="1">
      <c r="A279" s="12"/>
      <c r="B279" s="139"/>
      <c r="C279" s="244" t="s">
        <v>235</v>
      </c>
      <c r="D279" s="181"/>
      <c r="E279" s="91" t="s">
        <v>236</v>
      </c>
      <c r="F279" s="408">
        <v>0.01</v>
      </c>
      <c r="G279" s="408">
        <v>0.01</v>
      </c>
      <c r="H279" s="271"/>
    </row>
    <row r="280" spans="1:8" ht="15.75">
      <c r="A280" s="12"/>
      <c r="B280" s="139"/>
      <c r="C280" s="244" t="s">
        <v>262</v>
      </c>
      <c r="D280" s="168"/>
      <c r="E280" s="91" t="s">
        <v>236</v>
      </c>
      <c r="F280" s="408">
        <v>793662.14</v>
      </c>
      <c r="G280" s="408">
        <v>793662.14</v>
      </c>
      <c r="H280" s="271"/>
    </row>
    <row r="281" spans="1:8" ht="15.75">
      <c r="A281" s="12"/>
      <c r="B281" s="139"/>
      <c r="C281" s="244"/>
      <c r="D281" s="168"/>
      <c r="E281" s="91"/>
      <c r="F281" s="408"/>
      <c r="G281" s="408"/>
      <c r="H281" s="271"/>
    </row>
    <row r="282" spans="1:8" ht="15.75">
      <c r="A282" s="12"/>
      <c r="B282" s="139"/>
      <c r="C282" s="247" t="s">
        <v>234</v>
      </c>
      <c r="D282" s="168"/>
      <c r="E282" s="91"/>
      <c r="F282" s="407">
        <f>+F283+F284</f>
        <v>451500.13</v>
      </c>
      <c r="G282" s="407">
        <v>503639.07</v>
      </c>
      <c r="H282" s="271"/>
    </row>
    <row r="283" spans="1:8" ht="15.75">
      <c r="A283" s="12"/>
      <c r="B283" s="139"/>
      <c r="C283" s="246" t="s">
        <v>237</v>
      </c>
      <c r="D283" s="168"/>
      <c r="E283" s="91" t="s">
        <v>236</v>
      </c>
      <c r="F283" s="408">
        <v>451052.31</v>
      </c>
      <c r="G283" s="408">
        <v>504646.32</v>
      </c>
      <c r="H283" s="271"/>
    </row>
    <row r="284" spans="1:8" ht="15.75">
      <c r="A284" s="12"/>
      <c r="B284" s="139"/>
      <c r="C284" s="247" t="s">
        <v>263</v>
      </c>
      <c r="D284" s="168"/>
      <c r="E284" s="91" t="s">
        <v>236</v>
      </c>
      <c r="F284" s="407">
        <v>447.82</v>
      </c>
      <c r="G284" s="407">
        <v>-1007.25</v>
      </c>
      <c r="H284" s="271"/>
    </row>
    <row r="285" spans="1:8" ht="15.75">
      <c r="A285" s="12"/>
      <c r="B285" s="139"/>
      <c r="C285" s="247"/>
      <c r="D285" s="168"/>
      <c r="E285" s="91"/>
      <c r="F285" s="407"/>
      <c r="G285" s="407"/>
      <c r="H285" s="271"/>
    </row>
    <row r="286" spans="1:8" ht="15.75">
      <c r="A286" s="12"/>
      <c r="B286" s="139"/>
      <c r="C286" s="247" t="s">
        <v>0</v>
      </c>
      <c r="D286" s="168"/>
      <c r="E286" s="91" t="s">
        <v>236</v>
      </c>
      <c r="F286" s="407">
        <f>+F287</f>
        <v>195633.0468000001</v>
      </c>
      <c r="G286" s="407">
        <v>-52586.76</v>
      </c>
      <c r="H286" s="271"/>
    </row>
    <row r="287" spans="1:8" ht="15.75">
      <c r="A287" s="12"/>
      <c r="B287" s="139"/>
      <c r="C287" s="246" t="s">
        <v>1</v>
      </c>
      <c r="D287" s="168"/>
      <c r="E287" s="91" t="s">
        <v>236</v>
      </c>
      <c r="F287" s="408">
        <f>+'RECURSOS GASTOS'!F40</f>
        <v>195633.0468000001</v>
      </c>
      <c r="G287" s="408">
        <v>-52586.76</v>
      </c>
      <c r="H287" s="271"/>
    </row>
    <row r="288" spans="1:8" ht="6.75" customHeight="1" thickBot="1">
      <c r="A288" s="12"/>
      <c r="B288" s="139"/>
      <c r="C288" s="246"/>
      <c r="D288" s="168"/>
      <c r="E288" s="91"/>
      <c r="F288" s="408"/>
      <c r="G288" s="408"/>
      <c r="H288" s="271"/>
    </row>
    <row r="289" spans="1:8" ht="8.25" customHeight="1" thickTop="1">
      <c r="A289" s="12"/>
      <c r="B289" s="139"/>
      <c r="C289" s="246"/>
      <c r="D289" s="168"/>
      <c r="E289" s="91"/>
      <c r="F289" s="493"/>
      <c r="G289" s="493"/>
      <c r="H289" s="271"/>
    </row>
    <row r="290" spans="1:8" ht="15.75">
      <c r="A290" s="12"/>
      <c r="B290" s="139"/>
      <c r="C290" s="168"/>
      <c r="D290" s="180" t="s">
        <v>343</v>
      </c>
      <c r="E290" s="91"/>
      <c r="F290" s="407">
        <f>+F278+F282+F286</f>
        <v>1440795.3268000002</v>
      </c>
      <c r="G290" s="407">
        <v>1244714.46</v>
      </c>
      <c r="H290" s="271"/>
    </row>
    <row r="291" spans="1:8" ht="6.75" customHeight="1" thickBot="1">
      <c r="A291" s="12"/>
      <c r="B291" s="139"/>
      <c r="C291" s="64"/>
      <c r="D291" s="12"/>
      <c r="E291" s="91"/>
      <c r="F291" s="178"/>
      <c r="G291" s="178"/>
      <c r="H291" s="271"/>
    </row>
    <row r="292" spans="1:8" ht="16.5" thickTop="1">
      <c r="A292" s="12"/>
      <c r="B292" s="159"/>
      <c r="C292" s="64"/>
      <c r="D292" s="12"/>
      <c r="E292" s="91"/>
      <c r="F292" s="82"/>
      <c r="G292" s="82"/>
      <c r="H292" s="271"/>
    </row>
    <row r="293" spans="1:8" ht="15.75">
      <c r="A293" s="12"/>
      <c r="B293" s="293"/>
      <c r="C293" s="260"/>
      <c r="D293" s="65"/>
      <c r="E293" s="294"/>
      <c r="F293" s="295"/>
      <c r="G293" s="295"/>
      <c r="H293" s="296"/>
    </row>
    <row r="294" spans="1:8" ht="8.25" customHeight="1" thickBot="1">
      <c r="A294" s="12"/>
      <c r="B294" s="293"/>
      <c r="C294" s="260"/>
      <c r="D294" s="65"/>
      <c r="E294" s="294"/>
      <c r="F294" s="295"/>
      <c r="G294" s="295"/>
      <c r="H294" s="296"/>
    </row>
    <row r="295" spans="1:8" ht="16.5" thickTop="1">
      <c r="A295" s="12"/>
      <c r="B295" s="293"/>
      <c r="C295" s="67" t="s">
        <v>291</v>
      </c>
      <c r="D295" s="65"/>
      <c r="E295" s="294"/>
      <c r="F295" s="451" t="s">
        <v>418</v>
      </c>
      <c r="G295" s="451" t="s">
        <v>457</v>
      </c>
      <c r="H295" s="296"/>
    </row>
    <row r="296" spans="1:8" ht="16.5" thickBot="1">
      <c r="A296" s="12"/>
      <c r="B296" s="293"/>
      <c r="C296" s="260"/>
      <c r="D296" s="65"/>
      <c r="E296" s="294"/>
      <c r="F296" s="452"/>
      <c r="G296" s="452"/>
      <c r="H296" s="296"/>
    </row>
    <row r="297" spans="1:8" ht="16.5" thickTop="1">
      <c r="A297" s="12"/>
      <c r="B297" s="293"/>
      <c r="C297" s="260" t="s">
        <v>416</v>
      </c>
      <c r="D297" s="65"/>
      <c r="E297" s="294"/>
      <c r="F297" s="450"/>
      <c r="G297" s="450"/>
      <c r="H297" s="296"/>
    </row>
    <row r="298" spans="1:8" ht="15.75">
      <c r="A298" s="12"/>
      <c r="B298" s="293"/>
      <c r="C298" s="260" t="s">
        <v>417</v>
      </c>
      <c r="D298" s="65"/>
      <c r="E298" s="294"/>
      <c r="F298" s="450"/>
      <c r="G298" s="450"/>
      <c r="H298" s="296"/>
    </row>
    <row r="299" spans="1:8" ht="15.75">
      <c r="A299" s="12"/>
      <c r="B299" s="293"/>
      <c r="C299" s="195" t="s">
        <v>402</v>
      </c>
      <c r="E299" s="248"/>
      <c r="F299" s="407">
        <v>517.8</v>
      </c>
      <c r="G299" s="407">
        <v>0</v>
      </c>
      <c r="H299" s="296"/>
    </row>
    <row r="300" spans="1:8" ht="15.75">
      <c r="A300" s="12"/>
      <c r="B300" s="293"/>
      <c r="C300" s="195" t="s">
        <v>403</v>
      </c>
      <c r="E300" s="248"/>
      <c r="F300" s="407">
        <v>-69.98</v>
      </c>
      <c r="G300" s="407">
        <v>-1007.25</v>
      </c>
      <c r="H300" s="296"/>
    </row>
    <row r="301" spans="1:8" ht="5.25" customHeight="1" thickBot="1">
      <c r="A301" s="12"/>
      <c r="B301" s="293"/>
      <c r="C301" s="260"/>
      <c r="D301" s="244"/>
      <c r="E301" s="248"/>
      <c r="F301" s="407"/>
      <c r="G301" s="407"/>
      <c r="H301" s="296"/>
    </row>
    <row r="302" spans="1:8" ht="17.25" thickBot="1" thickTop="1">
      <c r="A302" s="12"/>
      <c r="B302" s="293"/>
      <c r="C302" s="260"/>
      <c r="D302" s="692" t="s">
        <v>265</v>
      </c>
      <c r="E302" s="692"/>
      <c r="F302" s="405">
        <f>SUM(F299:F300)</f>
        <v>447.81999999999994</v>
      </c>
      <c r="G302" s="405">
        <f>SUM(G299:G300)</f>
        <v>-1007.25</v>
      </c>
      <c r="H302" s="296"/>
    </row>
    <row r="303" spans="1:8" ht="16.5" thickTop="1">
      <c r="A303" s="12"/>
      <c r="B303" s="159"/>
      <c r="C303" s="64"/>
      <c r="D303" s="12"/>
      <c r="E303" s="91"/>
      <c r="F303" s="82"/>
      <c r="G303" s="82"/>
      <c r="H303" s="271"/>
    </row>
    <row r="304" spans="1:8" ht="15.75">
      <c r="A304" s="12"/>
      <c r="B304" s="159"/>
      <c r="C304" s="65" t="s">
        <v>383</v>
      </c>
      <c r="D304" s="244"/>
      <c r="E304" s="248"/>
      <c r="F304" s="249"/>
      <c r="G304" s="249"/>
      <c r="H304" s="287"/>
    </row>
    <row r="305" spans="1:8" ht="16.5" thickBot="1">
      <c r="A305" s="12"/>
      <c r="B305" s="288"/>
      <c r="C305" s="402"/>
      <c r="D305" s="289"/>
      <c r="E305" s="290"/>
      <c r="F305" s="291"/>
      <c r="G305" s="291"/>
      <c r="H305" s="292"/>
    </row>
    <row r="306" spans="1:8" ht="16.5" thickTop="1">
      <c r="A306" s="12"/>
      <c r="C306" s="246"/>
      <c r="D306" s="244"/>
      <c r="E306" s="248"/>
      <c r="F306" s="249"/>
      <c r="G306" s="249"/>
      <c r="H306" s="246"/>
    </row>
    <row r="307" spans="1:8" ht="15.75">
      <c r="A307" s="12"/>
      <c r="C307" s="246"/>
      <c r="D307" s="244"/>
      <c r="E307" s="248"/>
      <c r="F307" s="249"/>
      <c r="G307" s="249"/>
      <c r="H307" s="246"/>
    </row>
    <row r="308" spans="1:8" ht="15.75">
      <c r="A308" s="12"/>
      <c r="C308" s="246"/>
      <c r="D308" s="244"/>
      <c r="E308" s="248"/>
      <c r="F308" s="249"/>
      <c r="G308" s="249"/>
      <c r="H308" s="246"/>
    </row>
    <row r="309" ht="13.5" thickBot="1"/>
    <row r="310" spans="2:8" ht="26.25" customHeight="1" thickTop="1">
      <c r="B310" s="684" t="s">
        <v>247</v>
      </c>
      <c r="C310" s="685"/>
      <c r="D310" s="685"/>
      <c r="E310" s="685"/>
      <c r="F310" s="685"/>
      <c r="G310" s="685"/>
      <c r="H310" s="686"/>
    </row>
    <row r="311" spans="2:8" ht="15.75">
      <c r="B311" s="270"/>
      <c r="C311" s="64"/>
      <c r="D311" s="64"/>
      <c r="E311" s="93"/>
      <c r="F311" s="51"/>
      <c r="G311" s="51"/>
      <c r="H311" s="271"/>
    </row>
    <row r="312" spans="2:8" ht="15.75">
      <c r="B312" s="655" t="s">
        <v>48</v>
      </c>
      <c r="C312" s="687"/>
      <c r="D312" s="687"/>
      <c r="E312" s="687"/>
      <c r="F312" s="687"/>
      <c r="G312" s="687"/>
      <c r="H312" s="656"/>
    </row>
    <row r="313" spans="2:8" ht="12.75">
      <c r="B313" s="674" t="s">
        <v>368</v>
      </c>
      <c r="C313" s="675"/>
      <c r="D313" s="675"/>
      <c r="E313" s="675"/>
      <c r="F313" s="675"/>
      <c r="G313" s="675"/>
      <c r="H313" s="676"/>
    </row>
    <row r="314" spans="2:8" ht="12.75">
      <c r="B314" s="258"/>
      <c r="C314" s="256"/>
      <c r="D314" s="256"/>
      <c r="E314" s="256"/>
      <c r="F314" s="256"/>
      <c r="G314" s="256"/>
      <c r="H314" s="259"/>
    </row>
    <row r="315" spans="2:8" ht="15.75">
      <c r="B315" s="258"/>
      <c r="C315" s="67" t="s">
        <v>331</v>
      </c>
      <c r="D315" s="242"/>
      <c r="E315" s="256"/>
      <c r="F315" s="256"/>
      <c r="G315" s="256"/>
      <c r="H315" s="259"/>
    </row>
    <row r="316" spans="2:8" ht="15.75">
      <c r="B316" s="139"/>
      <c r="C316" s="64"/>
      <c r="D316" s="12"/>
      <c r="E316" s="91"/>
      <c r="F316" s="82"/>
      <c r="G316" s="82"/>
      <c r="H316" s="271"/>
    </row>
    <row r="317" spans="2:8" ht="13.5" thickBot="1">
      <c r="B317" s="159"/>
      <c r="C317" s="7"/>
      <c r="D317" s="7"/>
      <c r="E317" s="7"/>
      <c r="F317" s="234"/>
      <c r="G317" s="78"/>
      <c r="H317" s="162"/>
    </row>
    <row r="318" spans="1:8" ht="17.25" thickBot="1" thickTop="1">
      <c r="A318" s="12"/>
      <c r="B318" s="139"/>
      <c r="C318" s="168"/>
      <c r="D318" s="180"/>
      <c r="E318" s="91"/>
      <c r="F318" s="190">
        <v>39447</v>
      </c>
      <c r="G318" s="190">
        <v>39082</v>
      </c>
      <c r="H318" s="271"/>
    </row>
    <row r="319" spans="1:8" ht="7.5" customHeight="1" thickTop="1">
      <c r="A319" s="12"/>
      <c r="B319" s="139"/>
      <c r="C319" s="168"/>
      <c r="D319" s="180"/>
      <c r="E319" s="91"/>
      <c r="F319" s="147"/>
      <c r="G319" s="147"/>
      <c r="H319" s="271"/>
    </row>
    <row r="320" spans="1:8" ht="15.75">
      <c r="A320" s="7"/>
      <c r="B320" s="139"/>
      <c r="C320" s="168" t="s">
        <v>305</v>
      </c>
      <c r="D320" s="180"/>
      <c r="E320" s="91" t="s">
        <v>49</v>
      </c>
      <c r="F320" s="147">
        <v>0</v>
      </c>
      <c r="G320" s="147">
        <v>2100</v>
      </c>
      <c r="H320" s="271"/>
    </row>
    <row r="321" spans="1:8" ht="11.25" customHeight="1">
      <c r="A321" s="7"/>
      <c r="B321" s="139"/>
      <c r="C321" s="168"/>
      <c r="D321" s="180"/>
      <c r="E321" s="91"/>
      <c r="F321" s="147"/>
      <c r="G321" s="147"/>
      <c r="H321" s="271"/>
    </row>
    <row r="322" spans="2:8" ht="8.25" customHeight="1" thickBot="1">
      <c r="B322" s="139"/>
      <c r="C322" s="168"/>
      <c r="D322" s="180"/>
      <c r="E322" s="91"/>
      <c r="F322" s="178"/>
      <c r="G322" s="178"/>
      <c r="H322" s="271"/>
    </row>
    <row r="323" spans="2:8" ht="16.5" thickTop="1">
      <c r="B323" s="139"/>
      <c r="C323" s="246"/>
      <c r="D323" s="168"/>
      <c r="E323" s="91"/>
      <c r="F323" s="177"/>
      <c r="G323" s="177"/>
      <c r="H323" s="271"/>
    </row>
    <row r="324" spans="2:8" ht="15.75">
      <c r="B324" s="139"/>
      <c r="C324" s="168"/>
      <c r="D324" s="245" t="s">
        <v>195</v>
      </c>
      <c r="E324" s="91" t="s">
        <v>49</v>
      </c>
      <c r="F324" s="182">
        <f>SUM(F320:F323)</f>
        <v>0</v>
      </c>
      <c r="G324" s="182">
        <f>SUM(G320:G323)</f>
        <v>2100</v>
      </c>
      <c r="H324" s="271"/>
    </row>
    <row r="325" spans="2:8" ht="16.5" thickBot="1">
      <c r="B325" s="139"/>
      <c r="C325" s="64"/>
      <c r="D325" s="12"/>
      <c r="E325" s="91"/>
      <c r="F325" s="178"/>
      <c r="G325" s="178"/>
      <c r="H325" s="271"/>
    </row>
    <row r="326" spans="2:8" ht="16.5" thickTop="1">
      <c r="B326" s="139"/>
      <c r="C326" s="64"/>
      <c r="D326" s="12"/>
      <c r="E326" s="91"/>
      <c r="F326" s="329"/>
      <c r="G326" s="329"/>
      <c r="H326" s="271"/>
    </row>
    <row r="327" spans="2:8" ht="15.75">
      <c r="B327" s="139"/>
      <c r="C327" s="64"/>
      <c r="D327" s="12"/>
      <c r="E327" s="91"/>
      <c r="F327" s="329"/>
      <c r="G327" s="329"/>
      <c r="H327" s="271"/>
    </row>
    <row r="328" spans="2:8" ht="15.75">
      <c r="B328" s="139"/>
      <c r="C328" s="64"/>
      <c r="D328" s="12"/>
      <c r="E328" s="91"/>
      <c r="F328" s="329"/>
      <c r="G328" s="329"/>
      <c r="H328" s="271"/>
    </row>
    <row r="329" spans="2:8" ht="15.75">
      <c r="B329" s="139"/>
      <c r="C329" s="64"/>
      <c r="D329" s="12"/>
      <c r="E329" s="91"/>
      <c r="F329" s="329"/>
      <c r="G329" s="329"/>
      <c r="H329" s="271"/>
    </row>
    <row r="330" spans="2:8" ht="15.75">
      <c r="B330" s="139"/>
      <c r="C330" s="64"/>
      <c r="D330" s="12"/>
      <c r="E330" s="91"/>
      <c r="F330" s="329"/>
      <c r="G330" s="329"/>
      <c r="H330" s="271"/>
    </row>
    <row r="331" spans="2:8" ht="15.75">
      <c r="B331" s="159"/>
      <c r="C331" s="64"/>
      <c r="D331" s="12"/>
      <c r="E331" s="91"/>
      <c r="F331" s="82"/>
      <c r="G331" s="82"/>
      <c r="H331" s="271"/>
    </row>
    <row r="332" spans="2:8" ht="12.75">
      <c r="B332" s="159"/>
      <c r="C332" s="65" t="s">
        <v>383</v>
      </c>
      <c r="D332" s="7"/>
      <c r="E332" s="7"/>
      <c r="F332" s="7"/>
      <c r="G332" s="7"/>
      <c r="H332" s="162"/>
    </row>
    <row r="333" spans="2:8" ht="13.5" thickBot="1">
      <c r="B333" s="163"/>
      <c r="C333" s="402"/>
      <c r="D333" s="165"/>
      <c r="E333" s="165"/>
      <c r="F333" s="165"/>
      <c r="G333" s="165"/>
      <c r="H333" s="166"/>
    </row>
    <row r="334" ht="13.5" thickTop="1"/>
  </sheetData>
  <mergeCells count="33">
    <mergeCell ref="B310:H310"/>
    <mergeCell ref="B312:H312"/>
    <mergeCell ref="B313:H313"/>
    <mergeCell ref="B269:H269"/>
    <mergeCell ref="B270:H270"/>
    <mergeCell ref="D302:E302"/>
    <mergeCell ref="B158:H158"/>
    <mergeCell ref="D36:H36"/>
    <mergeCell ref="D37:H37"/>
    <mergeCell ref="D45:H45"/>
    <mergeCell ref="B101:H101"/>
    <mergeCell ref="B56:H56"/>
    <mergeCell ref="B55:H55"/>
    <mergeCell ref="B53:H53"/>
    <mergeCell ref="B1:H1"/>
    <mergeCell ref="D18:H18"/>
    <mergeCell ref="D28:H28"/>
    <mergeCell ref="D29:H29"/>
    <mergeCell ref="C15:H15"/>
    <mergeCell ref="C8:H8"/>
    <mergeCell ref="B3:H3"/>
    <mergeCell ref="C9:G9"/>
    <mergeCell ref="B4:H4"/>
    <mergeCell ref="D30:H30"/>
    <mergeCell ref="C12:H12"/>
    <mergeCell ref="B267:H267"/>
    <mergeCell ref="B159:H159"/>
    <mergeCell ref="B208:H208"/>
    <mergeCell ref="B210:H210"/>
    <mergeCell ref="B211:H211"/>
    <mergeCell ref="B103:H103"/>
    <mergeCell ref="B104:H104"/>
    <mergeCell ref="B156:H156"/>
  </mergeCells>
  <printOptions/>
  <pageMargins left="0.36" right="0.18" top="0.2755905511811024" bottom="1" header="0" footer="0"/>
  <pageSetup horizontalDpi="120" verticalDpi="120" orientation="portrait" paperSize="9" scale="85" r:id="rId4"/>
  <rowBreaks count="6" manualBreakCount="6">
    <brk id="51" max="7" man="1"/>
    <brk id="99" max="7" man="1"/>
    <brk id="154" max="7" man="1"/>
    <brk id="206" max="7" man="1"/>
    <brk id="265" max="7" man="1"/>
    <brk id="308" max="7" man="1"/>
  </rowBreaks>
  <legacyDrawing r:id="rId3"/>
  <oleObjects>
    <oleObject progId="Word.Document.8" shapeId="1193382" r:id="rId1"/>
    <oleObject progId="Word.Document.8" shapeId="3412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="75" zoomScaleNormal="75" workbookViewId="0" topLeftCell="A1">
      <selection activeCell="E21" sqref="E21"/>
    </sheetView>
  </sheetViews>
  <sheetFormatPr defaultColWidth="11.421875" defaultRowHeight="12.75"/>
  <cols>
    <col min="1" max="1" width="2.00390625" style="0" customWidth="1"/>
    <col min="2" max="2" width="27.421875" style="0" hidden="1" customWidth="1"/>
    <col min="3" max="3" width="62.28125" style="0" customWidth="1"/>
    <col min="4" max="4" width="2.421875" style="0" bestFit="1" customWidth="1"/>
    <col min="5" max="5" width="17.00390625" style="0" customWidth="1"/>
    <col min="6" max="6" width="18.7109375" style="0" customWidth="1"/>
    <col min="7" max="7" width="6.57421875" style="0" customWidth="1"/>
  </cols>
  <sheetData>
    <row r="1" spans="1:7" ht="16.5" thickTop="1">
      <c r="A1" s="157"/>
      <c r="B1" s="158"/>
      <c r="C1" s="517" t="s">
        <v>207</v>
      </c>
      <c r="D1" s="518"/>
      <c r="E1" s="518"/>
      <c r="F1" s="518"/>
      <c r="G1" s="519"/>
    </row>
    <row r="2" spans="1:7" ht="15.75">
      <c r="A2" s="159"/>
      <c r="B2" s="4"/>
      <c r="C2" s="520"/>
      <c r="D2" s="520"/>
      <c r="E2" s="520"/>
      <c r="F2" s="520"/>
      <c r="G2" s="521"/>
    </row>
    <row r="3" spans="1:7" ht="19.5" customHeight="1">
      <c r="A3" s="159"/>
      <c r="B3" s="4"/>
      <c r="C3" s="520"/>
      <c r="D3" s="520"/>
      <c r="E3" s="520"/>
      <c r="F3" s="520"/>
      <c r="G3" s="521"/>
    </row>
    <row r="4" spans="1:7" ht="18.75">
      <c r="A4" s="159"/>
      <c r="B4" s="4"/>
      <c r="C4" s="515" t="s">
        <v>279</v>
      </c>
      <c r="D4" s="515"/>
      <c r="E4" s="515"/>
      <c r="F4" s="515"/>
      <c r="G4" s="516"/>
    </row>
    <row r="5" spans="1:7" ht="15.75">
      <c r="A5" s="159"/>
      <c r="B5" s="4"/>
      <c r="C5" s="522" t="s">
        <v>363</v>
      </c>
      <c r="D5" s="522"/>
      <c r="E5" s="522"/>
      <c r="F5" s="522"/>
      <c r="G5" s="523"/>
    </row>
    <row r="6" spans="1:7" ht="15.75">
      <c r="A6" s="159"/>
      <c r="B6" s="4"/>
      <c r="C6" s="522" t="s">
        <v>196</v>
      </c>
      <c r="D6" s="522"/>
      <c r="E6" s="522"/>
      <c r="F6" s="522"/>
      <c r="G6" s="523"/>
    </row>
    <row r="7" spans="1:7" ht="26.25" customHeight="1" thickBot="1">
      <c r="A7" s="159"/>
      <c r="B7" s="4"/>
      <c r="C7" s="6"/>
      <c r="D7" s="6"/>
      <c r="E7" s="6"/>
      <c r="F7" s="191"/>
      <c r="G7" s="160"/>
    </row>
    <row r="8" spans="1:7" ht="16.5" thickTop="1">
      <c r="A8" s="159"/>
      <c r="B8" s="4"/>
      <c r="C8" s="9" t="s">
        <v>28</v>
      </c>
      <c r="D8" s="6"/>
      <c r="E8" s="369" t="s">
        <v>364</v>
      </c>
      <c r="F8" s="369" t="s">
        <v>266</v>
      </c>
      <c r="G8" s="160"/>
    </row>
    <row r="9" spans="1:7" ht="16.5" thickBot="1">
      <c r="A9" s="159"/>
      <c r="B9" s="4"/>
      <c r="C9" s="100" t="s">
        <v>30</v>
      </c>
      <c r="D9" s="6"/>
      <c r="E9" s="370"/>
      <c r="F9" s="370"/>
      <c r="G9" s="160"/>
    </row>
    <row r="10" spans="1:7" ht="16.5" thickTop="1">
      <c r="A10" s="159"/>
      <c r="B10" s="4"/>
      <c r="C10" s="6"/>
      <c r="D10" s="6"/>
      <c r="E10" s="5"/>
      <c r="F10" s="5"/>
      <c r="G10" s="160"/>
    </row>
    <row r="11" spans="1:7" ht="15.75">
      <c r="A11" s="159"/>
      <c r="B11" s="4"/>
      <c r="C11" s="6" t="s">
        <v>166</v>
      </c>
      <c r="D11" s="6" t="s">
        <v>49</v>
      </c>
      <c r="E11" s="151">
        <f>+'NOTAS EECC'!F85</f>
        <v>62827.630000000005</v>
      </c>
      <c r="F11" s="151">
        <v>83947.38</v>
      </c>
      <c r="G11" s="160"/>
    </row>
    <row r="12" spans="1:7" ht="15.75">
      <c r="A12" s="159"/>
      <c r="B12" s="4"/>
      <c r="C12" s="6" t="s">
        <v>267</v>
      </c>
      <c r="D12" s="6" t="s">
        <v>49</v>
      </c>
      <c r="E12" s="151">
        <f>+'NOTAS EECC'!F117</f>
        <v>60642.73</v>
      </c>
      <c r="F12" s="151">
        <v>45359.2</v>
      </c>
      <c r="G12" s="160"/>
    </row>
    <row r="13" spans="1:7" ht="15.75">
      <c r="A13" s="159"/>
      <c r="B13" s="4"/>
      <c r="C13" s="6" t="s">
        <v>339</v>
      </c>
      <c r="D13" s="6" t="s">
        <v>49</v>
      </c>
      <c r="E13" s="152">
        <f>+'NOTAS EECC'!F145</f>
        <v>174786.44</v>
      </c>
      <c r="F13" s="152">
        <v>138862</v>
      </c>
      <c r="G13" s="401"/>
    </row>
    <row r="14" spans="1:7" ht="22.5" customHeight="1" thickBot="1">
      <c r="A14" s="159"/>
      <c r="B14" s="4"/>
      <c r="C14" s="84" t="s">
        <v>238</v>
      </c>
      <c r="D14" s="6" t="s">
        <v>49</v>
      </c>
      <c r="E14" s="154">
        <f>SUM(E10:E13)</f>
        <v>298256.80000000005</v>
      </c>
      <c r="F14" s="154">
        <f>SUM(F10:F13)</f>
        <v>268168.58</v>
      </c>
      <c r="G14" s="160"/>
    </row>
    <row r="15" spans="1:7" ht="16.5" thickTop="1">
      <c r="A15" s="159"/>
      <c r="B15" s="4"/>
      <c r="C15" s="6"/>
      <c r="D15" s="6"/>
      <c r="E15" s="151"/>
      <c r="F15" s="151"/>
      <c r="G15" s="160"/>
    </row>
    <row r="16" spans="1:7" ht="15.75">
      <c r="A16" s="159"/>
      <c r="B16" s="4"/>
      <c r="C16" s="9" t="s">
        <v>32</v>
      </c>
      <c r="D16" s="6"/>
      <c r="E16" s="151"/>
      <c r="F16" s="151"/>
      <c r="G16" s="160"/>
    </row>
    <row r="17" spans="1:7" ht="15.75">
      <c r="A17" s="159"/>
      <c r="B17" s="4"/>
      <c r="C17" s="6"/>
      <c r="D17" s="6" t="s">
        <v>45</v>
      </c>
      <c r="E17" s="151"/>
      <c r="F17" s="151"/>
      <c r="G17" s="160"/>
    </row>
    <row r="18" spans="1:7" ht="15.75">
      <c r="A18" s="159"/>
      <c r="B18" s="4"/>
      <c r="C18" s="6" t="s">
        <v>268</v>
      </c>
      <c r="D18" s="6" t="s">
        <v>49</v>
      </c>
      <c r="E18" s="151">
        <f>+'ANEXO Bs USO'!R47</f>
        <v>2312406.6922</v>
      </c>
      <c r="F18" s="151">
        <v>1382898.59</v>
      </c>
      <c r="G18" s="160"/>
    </row>
    <row r="19" spans="1:7" ht="15.75">
      <c r="A19" s="159"/>
      <c r="B19" s="4"/>
      <c r="C19" s="6" t="s">
        <v>269</v>
      </c>
      <c r="D19" s="6" t="s">
        <v>49</v>
      </c>
      <c r="E19" s="151">
        <f>+'NOTAS EECC'!F189+0.01</f>
        <v>18883.632999999998</v>
      </c>
      <c r="F19" s="151">
        <v>12124.88</v>
      </c>
      <c r="G19" s="160"/>
    </row>
    <row r="20" spans="1:7" ht="15.75">
      <c r="A20" s="159"/>
      <c r="B20" s="4"/>
      <c r="C20" s="6"/>
      <c r="D20" s="6"/>
      <c r="E20" s="151"/>
      <c r="F20" s="151"/>
      <c r="G20" s="160"/>
    </row>
    <row r="21" spans="1:7" ht="24" customHeight="1" thickBot="1">
      <c r="A21" s="159"/>
      <c r="B21" s="4"/>
      <c r="C21" s="84" t="s">
        <v>239</v>
      </c>
      <c r="D21" s="6" t="s">
        <v>49</v>
      </c>
      <c r="E21" s="155">
        <f>SUM(E17:E19)-0.01</f>
        <v>2331290.3152</v>
      </c>
      <c r="F21" s="155">
        <f>SUM(F17:F19)</f>
        <v>1395023.47</v>
      </c>
      <c r="G21" s="160"/>
    </row>
    <row r="22" spans="1:7" ht="4.5" customHeight="1" thickTop="1">
      <c r="A22" s="159"/>
      <c r="B22" s="4"/>
      <c r="C22" s="6"/>
      <c r="D22" s="6"/>
      <c r="E22" s="156"/>
      <c r="F22" s="156"/>
      <c r="G22" s="160"/>
    </row>
    <row r="23" spans="1:7" ht="26.25" customHeight="1" thickBot="1">
      <c r="A23" s="159"/>
      <c r="B23" s="4"/>
      <c r="C23" s="84" t="s">
        <v>240</v>
      </c>
      <c r="D23" s="6" t="s">
        <v>49</v>
      </c>
      <c r="E23" s="261">
        <f>+E14+E21</f>
        <v>2629547.1152</v>
      </c>
      <c r="F23" s="261">
        <f>+F14+F21</f>
        <v>1663192.05</v>
      </c>
      <c r="G23" s="160"/>
    </row>
    <row r="24" spans="1:7" ht="16.5" thickTop="1">
      <c r="A24" s="159"/>
      <c r="B24" s="4"/>
      <c r="C24" s="6"/>
      <c r="D24" s="6"/>
      <c r="E24" s="400"/>
      <c r="F24" s="6"/>
      <c r="G24" s="160"/>
    </row>
    <row r="25" spans="1:9" ht="16.5" thickBot="1">
      <c r="A25" s="159"/>
      <c r="B25" s="4"/>
      <c r="C25" s="6"/>
      <c r="D25" s="6"/>
      <c r="E25" s="6"/>
      <c r="F25" s="6"/>
      <c r="G25" s="160"/>
      <c r="I25" s="110"/>
    </row>
    <row r="26" spans="1:7" ht="16.5" thickTop="1">
      <c r="A26" s="159"/>
      <c r="B26" s="4"/>
      <c r="C26" s="9" t="s">
        <v>29</v>
      </c>
      <c r="D26" s="6"/>
      <c r="E26" s="369">
        <v>39447</v>
      </c>
      <c r="F26" s="369">
        <v>39082</v>
      </c>
      <c r="G26" s="160"/>
    </row>
    <row r="27" spans="1:7" ht="16.5" thickBot="1">
      <c r="A27" s="159"/>
      <c r="B27" s="101"/>
      <c r="C27" s="9" t="s">
        <v>31</v>
      </c>
      <c r="D27" s="6"/>
      <c r="E27" s="370"/>
      <c r="F27" s="370"/>
      <c r="G27" s="161"/>
    </row>
    <row r="28" spans="1:7" ht="16.5" thickTop="1">
      <c r="A28" s="159"/>
      <c r="B28" s="102"/>
      <c r="C28" s="6"/>
      <c r="D28" s="6"/>
      <c r="E28" s="5"/>
      <c r="F28" s="5"/>
      <c r="G28" s="162"/>
    </row>
    <row r="29" spans="1:7" ht="15.75">
      <c r="A29" s="159"/>
      <c r="B29" s="102"/>
      <c r="C29" s="6" t="s">
        <v>270</v>
      </c>
      <c r="D29" s="6" t="s">
        <v>49</v>
      </c>
      <c r="E29" s="151">
        <f>+'NOTAS EECC'!F220+'NOTAS EECC'!F223+'NOTAS EECC'!F221+'NOTAS EECC'!F222</f>
        <v>42169.33</v>
      </c>
      <c r="F29" s="151">
        <v>44730.8</v>
      </c>
      <c r="G29" s="162"/>
    </row>
    <row r="30" spans="1:7" ht="15.75">
      <c r="A30" s="159"/>
      <c r="B30" s="102"/>
      <c r="C30" s="6" t="s">
        <v>333</v>
      </c>
      <c r="D30" s="6" t="s">
        <v>49</v>
      </c>
      <c r="E30" s="151">
        <f>SUM('NOTAS EECC'!F226:F230)</f>
        <v>69863.90999999999</v>
      </c>
      <c r="F30" s="151">
        <v>55914.58</v>
      </c>
      <c r="G30" s="162"/>
    </row>
    <row r="31" spans="1:7" ht="15.75">
      <c r="A31" s="159"/>
      <c r="B31" s="102"/>
      <c r="C31" s="6" t="s">
        <v>334</v>
      </c>
      <c r="D31" s="6" t="s">
        <v>49</v>
      </c>
      <c r="E31" s="151">
        <f>SUM('NOTAS EECC'!F233:F234)</f>
        <v>1398.82</v>
      </c>
      <c r="F31" s="151">
        <v>2368.87</v>
      </c>
      <c r="G31" s="162"/>
    </row>
    <row r="32" spans="1:7" ht="15.75">
      <c r="A32" s="159"/>
      <c r="B32" s="102"/>
      <c r="C32" s="6" t="s">
        <v>405</v>
      </c>
      <c r="D32" s="6" t="s">
        <v>49</v>
      </c>
      <c r="E32" s="152">
        <f>+'NOTAS EECC'!F246</f>
        <v>299887.73</v>
      </c>
      <c r="F32" s="152">
        <v>315463.34</v>
      </c>
      <c r="G32" s="162"/>
    </row>
    <row r="33" spans="1:7" ht="27" customHeight="1" thickBot="1">
      <c r="A33" s="159"/>
      <c r="B33" s="102"/>
      <c r="C33" s="84" t="s">
        <v>241</v>
      </c>
      <c r="D33" s="6" t="s">
        <v>49</v>
      </c>
      <c r="E33" s="154">
        <f>SUM(E29:E32)</f>
        <v>413319.79</v>
      </c>
      <c r="F33" s="154">
        <v>418477.59</v>
      </c>
      <c r="G33" s="162"/>
    </row>
    <row r="34" spans="1:7" ht="16.5" thickTop="1">
      <c r="A34" s="159"/>
      <c r="B34" s="102"/>
      <c r="C34" s="6"/>
      <c r="D34" s="6"/>
      <c r="E34" s="151"/>
      <c r="F34" s="151"/>
      <c r="G34" s="162"/>
    </row>
    <row r="35" spans="1:7" ht="15.75">
      <c r="A35" s="159"/>
      <c r="B35" s="102"/>
      <c r="C35" s="9" t="s">
        <v>33</v>
      </c>
      <c r="D35" s="6"/>
      <c r="E35" s="151"/>
      <c r="F35" s="151"/>
      <c r="G35" s="162"/>
    </row>
    <row r="36" spans="1:7" ht="15.75">
      <c r="A36" s="159"/>
      <c r="B36" s="102"/>
      <c r="C36" s="6"/>
      <c r="D36" s="6" t="s">
        <v>45</v>
      </c>
      <c r="E36" s="151"/>
      <c r="F36" s="151"/>
      <c r="G36" s="162"/>
    </row>
    <row r="37" spans="1:7" ht="15.75">
      <c r="A37" s="159"/>
      <c r="B37" s="102"/>
      <c r="C37" s="6" t="s">
        <v>405</v>
      </c>
      <c r="D37" s="6" t="s">
        <v>49</v>
      </c>
      <c r="E37" s="152">
        <f>+'NOTAS EECC'!F249+'NOTAS EECC'!F250</f>
        <v>775432</v>
      </c>
      <c r="F37" s="152">
        <v>0</v>
      </c>
      <c r="G37" s="162"/>
    </row>
    <row r="38" spans="1:7" ht="15.75">
      <c r="A38" s="159"/>
      <c r="B38" s="102"/>
      <c r="C38" s="6"/>
      <c r="D38" s="6"/>
      <c r="E38" s="151"/>
      <c r="F38" s="151"/>
      <c r="G38" s="162"/>
    </row>
    <row r="39" spans="1:7" ht="16.5" thickBot="1">
      <c r="A39" s="159"/>
      <c r="B39" s="102"/>
      <c r="C39" s="84" t="s">
        <v>242</v>
      </c>
      <c r="D39" s="6" t="s">
        <v>49</v>
      </c>
      <c r="E39" s="154">
        <f>+E37</f>
        <v>775432</v>
      </c>
      <c r="F39" s="154">
        <v>0</v>
      </c>
      <c r="G39" s="162"/>
    </row>
    <row r="40" spans="1:7" ht="8.25" customHeight="1" thickTop="1">
      <c r="A40" s="159"/>
      <c r="B40" s="102"/>
      <c r="C40" s="6"/>
      <c r="D40" s="6"/>
      <c r="E40" s="151"/>
      <c r="F40" s="151"/>
      <c r="G40" s="162"/>
    </row>
    <row r="41" spans="1:7" ht="16.5" thickBot="1">
      <c r="A41" s="159"/>
      <c r="B41" s="102"/>
      <c r="C41" s="84" t="s">
        <v>243</v>
      </c>
      <c r="D41" s="6" t="s">
        <v>49</v>
      </c>
      <c r="E41" s="154">
        <f>+E33+E39</f>
        <v>1188751.79</v>
      </c>
      <c r="F41" s="154">
        <f>+F33+F39</f>
        <v>418477.59</v>
      </c>
      <c r="G41" s="162"/>
    </row>
    <row r="42" spans="1:7" ht="16.5" thickTop="1">
      <c r="A42" s="159"/>
      <c r="B42" s="102"/>
      <c r="C42" s="6"/>
      <c r="D42" s="6"/>
      <c r="E42" s="151"/>
      <c r="F42" s="151"/>
      <c r="G42" s="162"/>
    </row>
    <row r="43" spans="1:7" ht="15.75">
      <c r="A43" s="159"/>
      <c r="B43" s="102"/>
      <c r="C43" s="514" t="s">
        <v>172</v>
      </c>
      <c r="D43" s="514"/>
      <c r="E43" s="151"/>
      <c r="F43" s="151"/>
      <c r="G43" s="162"/>
    </row>
    <row r="44" spans="1:7" ht="9" customHeight="1">
      <c r="A44" s="159"/>
      <c r="B44" s="102"/>
      <c r="C44" s="6"/>
      <c r="D44" s="6"/>
      <c r="E44" s="151"/>
      <c r="F44" s="151"/>
      <c r="G44" s="162"/>
    </row>
    <row r="45" spans="1:8" ht="15.75">
      <c r="A45" s="159"/>
      <c r="B45" s="102"/>
      <c r="C45" s="6" t="s">
        <v>332</v>
      </c>
      <c r="D45" s="6" t="s">
        <v>49</v>
      </c>
      <c r="E45" s="151">
        <f>+ESTEVOLPN!H27</f>
        <v>1440795.3268000002</v>
      </c>
      <c r="F45" s="151">
        <v>1244714.46</v>
      </c>
      <c r="G45" s="162"/>
      <c r="H45" s="110"/>
    </row>
    <row r="46" spans="1:7" ht="3.75" customHeight="1" thickBot="1">
      <c r="A46" s="159"/>
      <c r="B46" s="102"/>
      <c r="C46" s="6"/>
      <c r="D46" s="6"/>
      <c r="E46" s="153"/>
      <c r="F46" s="153"/>
      <c r="G46" s="162"/>
    </row>
    <row r="47" spans="1:7" ht="24" customHeight="1" thickBot="1" thickTop="1">
      <c r="A47" s="159"/>
      <c r="B47" s="102"/>
      <c r="C47" s="84" t="s">
        <v>244</v>
      </c>
      <c r="D47" s="6" t="s">
        <v>49</v>
      </c>
      <c r="E47" s="154">
        <f>+E45</f>
        <v>1440795.3268000002</v>
      </c>
      <c r="F47" s="154">
        <f>+F45</f>
        <v>1244714.46</v>
      </c>
      <c r="G47" s="162"/>
    </row>
    <row r="48" spans="1:7" ht="16.5" thickTop="1">
      <c r="A48" s="159"/>
      <c r="B48" s="102"/>
      <c r="C48" s="6"/>
      <c r="D48" s="6"/>
      <c r="E48" s="156"/>
      <c r="F48" s="156"/>
      <c r="G48" s="162"/>
    </row>
    <row r="49" spans="1:7" ht="16.5" thickBot="1">
      <c r="A49" s="159"/>
      <c r="B49" s="102"/>
      <c r="C49" s="6" t="s">
        <v>194</v>
      </c>
      <c r="D49" s="6" t="s">
        <v>49</v>
      </c>
      <c r="E49" s="261">
        <f>(E41+E47)</f>
        <v>2629547.1168</v>
      </c>
      <c r="F49" s="261">
        <f>(F41+F47)</f>
        <v>1663192.05</v>
      </c>
      <c r="G49" s="162"/>
    </row>
    <row r="50" spans="1:7" ht="16.5" thickTop="1">
      <c r="A50" s="159"/>
      <c r="B50" s="102"/>
      <c r="C50" s="6"/>
      <c r="D50" s="6"/>
      <c r="E50" s="400"/>
      <c r="F50" s="400"/>
      <c r="G50" s="162"/>
    </row>
    <row r="51" spans="1:7" ht="12.75">
      <c r="A51" s="159"/>
      <c r="B51" s="102"/>
      <c r="C51" s="10" t="s">
        <v>258</v>
      </c>
      <c r="D51" s="7"/>
      <c r="E51" s="7"/>
      <c r="F51" s="7"/>
      <c r="G51" s="162"/>
    </row>
    <row r="52" spans="1:7" ht="12.75">
      <c r="A52" s="159"/>
      <c r="B52" s="102"/>
      <c r="C52" s="65" t="s">
        <v>383</v>
      </c>
      <c r="D52" s="7"/>
      <c r="E52" s="7"/>
      <c r="F52" s="7"/>
      <c r="G52" s="162"/>
    </row>
    <row r="53" spans="1:7" ht="13.5" thickBot="1">
      <c r="A53" s="163"/>
      <c r="B53" s="164"/>
      <c r="C53" s="165"/>
      <c r="D53" s="165"/>
      <c r="E53" s="165"/>
      <c r="F53" s="165"/>
      <c r="G53" s="166"/>
    </row>
    <row r="54" ht="13.5" thickTop="1"/>
    <row r="55" ht="12.75">
      <c r="F55" s="110"/>
    </row>
  </sheetData>
  <mergeCells count="5">
    <mergeCell ref="C43:D43"/>
    <mergeCell ref="C4:G4"/>
    <mergeCell ref="C1:G3"/>
    <mergeCell ref="C5:G5"/>
    <mergeCell ref="C6:G6"/>
  </mergeCells>
  <printOptions/>
  <pageMargins left="0.59" right="0.37" top="0.2362204724409449" bottom="1" header="0.07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8">
      <selection activeCell="F32" sqref="F32"/>
    </sheetView>
  </sheetViews>
  <sheetFormatPr defaultColWidth="11.421875" defaultRowHeight="12.75"/>
  <cols>
    <col min="1" max="1" width="4.7109375" style="0" customWidth="1"/>
    <col min="5" max="5" width="16.57421875" style="0" customWidth="1"/>
    <col min="6" max="6" width="16.57421875" style="336" customWidth="1"/>
    <col min="7" max="7" width="16.7109375" style="0" customWidth="1"/>
    <col min="8" max="8" width="5.00390625" style="0" customWidth="1"/>
    <col min="9" max="9" width="2.7109375" style="0" customWidth="1"/>
  </cols>
  <sheetData>
    <row r="1" spans="1:9" ht="13.5" thickTop="1">
      <c r="A1" s="197"/>
      <c r="B1" s="198"/>
      <c r="C1" s="198"/>
      <c r="D1" s="198"/>
      <c r="E1" s="198"/>
      <c r="F1" s="384"/>
      <c r="G1" s="198"/>
      <c r="H1" s="198"/>
      <c r="I1" s="199"/>
    </row>
    <row r="2" spans="1:9" ht="22.5">
      <c r="A2" s="200"/>
      <c r="B2" s="524" t="s">
        <v>197</v>
      </c>
      <c r="C2" s="525"/>
      <c r="D2" s="525"/>
      <c r="E2" s="525"/>
      <c r="F2" s="525"/>
      <c r="G2" s="525"/>
      <c r="H2" s="525"/>
      <c r="I2" s="201"/>
    </row>
    <row r="3" spans="1:9" ht="12.75">
      <c r="A3" s="200"/>
      <c r="B3" s="202"/>
      <c r="C3" s="202"/>
      <c r="D3" s="202"/>
      <c r="E3" s="202"/>
      <c r="F3" s="385"/>
      <c r="G3" s="202"/>
      <c r="H3" s="202"/>
      <c r="I3" s="201"/>
    </row>
    <row r="4" spans="1:9" ht="15.75">
      <c r="A4" s="200"/>
      <c r="B4" s="504" t="s">
        <v>278</v>
      </c>
      <c r="C4" s="504"/>
      <c r="D4" s="504"/>
      <c r="E4" s="504"/>
      <c r="F4" s="504"/>
      <c r="G4" s="504"/>
      <c r="H4" s="504"/>
      <c r="I4" s="201"/>
    </row>
    <row r="5" spans="1:9" ht="12.75">
      <c r="A5" s="200"/>
      <c r="B5" s="524" t="str">
        <f>+'SIT.PAT'!C5</f>
        <v>Correspondiente al Ejercicio finalizado el 31 de Diciembre de 2.007 comparativo con el ejercicio anterior</v>
      </c>
      <c r="C5" s="524"/>
      <c r="D5" s="524"/>
      <c r="E5" s="524"/>
      <c r="F5" s="524"/>
      <c r="G5" s="524"/>
      <c r="H5" s="524"/>
      <c r="I5" s="201"/>
    </row>
    <row r="6" spans="1:9" ht="12.75">
      <c r="A6" s="200"/>
      <c r="B6" s="524" t="s">
        <v>196</v>
      </c>
      <c r="C6" s="524"/>
      <c r="D6" s="524"/>
      <c r="E6" s="524"/>
      <c r="F6" s="524"/>
      <c r="G6" s="524"/>
      <c r="H6" s="524"/>
      <c r="I6" s="201"/>
    </row>
    <row r="7" spans="1:9" ht="12.75">
      <c r="A7" s="200"/>
      <c r="B7" s="202"/>
      <c r="C7" s="202"/>
      <c r="D7" s="202"/>
      <c r="E7" s="202"/>
      <c r="F7" s="385"/>
      <c r="G7" s="202"/>
      <c r="H7" s="202"/>
      <c r="I7" s="201"/>
    </row>
    <row r="8" spans="1:9" ht="12.75">
      <c r="A8" s="200"/>
      <c r="B8" s="194"/>
      <c r="C8" s="194"/>
      <c r="D8" s="194"/>
      <c r="E8" s="194"/>
      <c r="F8" s="386"/>
      <c r="G8" s="194"/>
      <c r="H8" s="194"/>
      <c r="I8" s="203"/>
    </row>
    <row r="9" spans="1:9" ht="14.25" thickBot="1">
      <c r="A9" s="200"/>
      <c r="B9" s="194"/>
      <c r="C9" s="194"/>
      <c r="D9" s="194"/>
      <c r="E9" s="194"/>
      <c r="F9" s="386"/>
      <c r="G9" s="191"/>
      <c r="H9" s="194"/>
      <c r="I9" s="203"/>
    </row>
    <row r="10" spans="1:9" ht="13.5" customHeight="1" thickTop="1">
      <c r="A10" s="200"/>
      <c r="B10" s="194"/>
      <c r="C10" s="194"/>
      <c r="D10" s="194"/>
      <c r="E10" s="194"/>
      <c r="F10" s="387" t="s">
        <v>364</v>
      </c>
      <c r="G10" s="387" t="s">
        <v>266</v>
      </c>
      <c r="H10" s="194"/>
      <c r="I10" s="203"/>
    </row>
    <row r="11" spans="1:9" ht="15.75" thickBot="1">
      <c r="A11" s="200"/>
      <c r="B11" s="204" t="s">
        <v>190</v>
      </c>
      <c r="C11" s="205"/>
      <c r="D11" s="205"/>
      <c r="E11" s="205"/>
      <c r="F11" s="388"/>
      <c r="G11" s="388"/>
      <c r="H11" s="194"/>
      <c r="I11" s="203"/>
    </row>
    <row r="12" spans="1:9" ht="15.75" thickTop="1">
      <c r="A12" s="200"/>
      <c r="B12" s="205"/>
      <c r="C12" s="205"/>
      <c r="D12" s="205"/>
      <c r="E12" s="205"/>
      <c r="F12" s="389"/>
      <c r="G12" s="389"/>
      <c r="H12" s="194"/>
      <c r="I12" s="203"/>
    </row>
    <row r="13" spans="1:9" ht="15">
      <c r="A13" s="200"/>
      <c r="B13" s="204" t="s">
        <v>191</v>
      </c>
      <c r="C13" s="205"/>
      <c r="D13" s="205"/>
      <c r="E13" s="205"/>
      <c r="F13" s="390"/>
      <c r="G13" s="390"/>
      <c r="H13" s="194"/>
      <c r="I13" s="203"/>
    </row>
    <row r="14" spans="1:9" ht="15">
      <c r="A14" s="200"/>
      <c r="B14" s="205" t="s">
        <v>6</v>
      </c>
      <c r="C14" s="205"/>
      <c r="D14" s="205"/>
      <c r="E14" s="205"/>
      <c r="F14" s="391">
        <f>+RECURSOS!E51</f>
        <v>1359447.6099999999</v>
      </c>
      <c r="G14" s="391">
        <v>1113766.65</v>
      </c>
      <c r="H14" s="194"/>
      <c r="I14" s="203"/>
    </row>
    <row r="15" spans="1:9" ht="15">
      <c r="A15" s="200"/>
      <c r="B15" s="205" t="s">
        <v>5</v>
      </c>
      <c r="C15" s="205"/>
      <c r="D15" s="205"/>
      <c r="E15" s="205"/>
      <c r="F15" s="391">
        <f>+RECURSOS!F51</f>
        <v>430006</v>
      </c>
      <c r="G15" s="391">
        <f>+RECURSOS!J51</f>
        <v>177982.67</v>
      </c>
      <c r="H15" s="194"/>
      <c r="I15" s="203"/>
    </row>
    <row r="16" spans="1:9" ht="15.75" thickBot="1">
      <c r="A16" s="200"/>
      <c r="B16" s="205" t="s">
        <v>4</v>
      </c>
      <c r="C16" s="205"/>
      <c r="D16" s="205"/>
      <c r="E16" s="205"/>
      <c r="F16" s="391">
        <f>+RECURSOS!G51</f>
        <v>432021.30000000005</v>
      </c>
      <c r="G16" s="391">
        <v>544578.09</v>
      </c>
      <c r="H16" s="194"/>
      <c r="I16" s="203"/>
    </row>
    <row r="17" spans="1:9" ht="24.75" customHeight="1" thickTop="1">
      <c r="A17" s="200"/>
      <c r="B17" s="204" t="s">
        <v>199</v>
      </c>
      <c r="C17" s="205"/>
      <c r="D17" s="205"/>
      <c r="E17" s="205"/>
      <c r="F17" s="392">
        <f>SUM(F14:F16)</f>
        <v>2221474.91</v>
      </c>
      <c r="G17" s="392">
        <f>SUM(G14:G16)</f>
        <v>1836327.4099999997</v>
      </c>
      <c r="H17" s="194"/>
      <c r="I17" s="203"/>
    </row>
    <row r="18" spans="1:9" ht="15">
      <c r="A18" s="200"/>
      <c r="B18" s="205"/>
      <c r="C18" s="205"/>
      <c r="D18" s="205"/>
      <c r="E18" s="205"/>
      <c r="F18" s="391"/>
      <c r="G18" s="391"/>
      <c r="H18" s="194"/>
      <c r="I18" s="203"/>
    </row>
    <row r="19" spans="1:9" ht="15">
      <c r="A19" s="200"/>
      <c r="B19" s="205"/>
      <c r="C19" s="205"/>
      <c r="D19" s="205"/>
      <c r="E19" s="205"/>
      <c r="F19" s="391"/>
      <c r="G19" s="391"/>
      <c r="H19" s="194"/>
      <c r="I19" s="203"/>
    </row>
    <row r="20" spans="1:9" ht="15">
      <c r="A20" s="200"/>
      <c r="B20" s="204" t="s">
        <v>192</v>
      </c>
      <c r="C20" s="205"/>
      <c r="D20" s="205"/>
      <c r="E20" s="205"/>
      <c r="F20" s="391"/>
      <c r="G20" s="391"/>
      <c r="H20" s="194"/>
      <c r="I20" s="203"/>
    </row>
    <row r="21" spans="1:9" ht="15">
      <c r="A21" s="200"/>
      <c r="B21" s="205" t="s">
        <v>3</v>
      </c>
      <c r="C21" s="205"/>
      <c r="D21" s="205"/>
      <c r="E21" s="205"/>
      <c r="F21" s="391">
        <f>-GASTOS!D125</f>
        <v>-1443415.1400000001</v>
      </c>
      <c r="G21" s="391">
        <v>-1303178.92</v>
      </c>
      <c r="H21" s="194"/>
      <c r="I21" s="203"/>
    </row>
    <row r="22" spans="1:10" ht="15">
      <c r="A22" s="200"/>
      <c r="B22" s="205" t="s">
        <v>259</v>
      </c>
      <c r="C22" s="205"/>
      <c r="D22" s="205"/>
      <c r="E22" s="205"/>
      <c r="F22" s="391">
        <f>-GASTOS!E125-'GASTOS DELEG'!L25</f>
        <v>-281835.74</v>
      </c>
      <c r="G22" s="391">
        <v>-265528.33</v>
      </c>
      <c r="H22" s="194"/>
      <c r="I22" s="203"/>
      <c r="J22" s="110"/>
    </row>
    <row r="23" spans="1:9" ht="15">
      <c r="A23" s="200"/>
      <c r="B23" s="205" t="s">
        <v>298</v>
      </c>
      <c r="C23" s="205"/>
      <c r="D23" s="205"/>
      <c r="E23" s="205"/>
      <c r="F23" s="391">
        <f>-GASTOS!F125</f>
        <v>-170600</v>
      </c>
      <c r="G23" s="391">
        <v>-210017.44</v>
      </c>
      <c r="H23" s="194"/>
      <c r="I23" s="203"/>
    </row>
    <row r="24" spans="1:9" ht="15">
      <c r="A24" s="200"/>
      <c r="B24" s="205" t="s">
        <v>380</v>
      </c>
      <c r="C24" s="205"/>
      <c r="D24" s="205"/>
      <c r="E24" s="205"/>
      <c r="F24" s="391">
        <v>-2640.26</v>
      </c>
      <c r="G24" s="391">
        <v>0</v>
      </c>
      <c r="H24" s="194"/>
      <c r="I24" s="203"/>
    </row>
    <row r="25" spans="1:9" ht="15.75" thickBot="1">
      <c r="A25" s="200"/>
      <c r="B25" s="205" t="s">
        <v>341</v>
      </c>
      <c r="C25" s="205"/>
      <c r="D25" s="205"/>
      <c r="E25" s="205"/>
      <c r="F25" s="391">
        <f>-'ANEXO Bs USO'!P47</f>
        <v>-96894.27320000001</v>
      </c>
      <c r="G25" s="391">
        <v>-99960.76</v>
      </c>
      <c r="H25" s="194"/>
      <c r="I25" s="203"/>
    </row>
    <row r="26" spans="1:10" ht="23.25" customHeight="1" thickTop="1">
      <c r="A26" s="200"/>
      <c r="B26" s="204" t="s">
        <v>200</v>
      </c>
      <c r="C26" s="205"/>
      <c r="D26" s="205"/>
      <c r="E26" s="205"/>
      <c r="F26" s="392">
        <f>SUM(F21:F25)</f>
        <v>-1995385.4132</v>
      </c>
      <c r="G26" s="392">
        <v>-1878685.45</v>
      </c>
      <c r="H26" s="194"/>
      <c r="I26" s="203"/>
      <c r="J26" s="110"/>
    </row>
    <row r="27" spans="1:9" ht="15">
      <c r="A27" s="200"/>
      <c r="B27" s="205"/>
      <c r="C27" s="205"/>
      <c r="D27" s="205"/>
      <c r="E27" s="205"/>
      <c r="F27" s="391"/>
      <c r="G27" s="391"/>
      <c r="H27" s="194"/>
      <c r="I27" s="203"/>
    </row>
    <row r="28" spans="1:9" ht="15">
      <c r="A28" s="200"/>
      <c r="B28" s="204" t="s">
        <v>227</v>
      </c>
      <c r="C28" s="205"/>
      <c r="D28" s="205"/>
      <c r="E28" s="205"/>
      <c r="F28" s="391"/>
      <c r="G28" s="391"/>
      <c r="H28" s="194"/>
      <c r="I28" s="203"/>
    </row>
    <row r="29" spans="1:10" ht="15">
      <c r="A29" s="200"/>
      <c r="B29" s="205" t="s">
        <v>342</v>
      </c>
      <c r="C29" s="205"/>
      <c r="D29" s="205"/>
      <c r="E29" s="205"/>
      <c r="F29" s="393">
        <f>+'RES.FIN.TEN.'!D38</f>
        <v>-30456.449999999993</v>
      </c>
      <c r="G29" s="393">
        <v>-12328.72</v>
      </c>
      <c r="H29" s="194"/>
      <c r="I29" s="203"/>
      <c r="J29" s="189"/>
    </row>
    <row r="30" spans="1:10" ht="15">
      <c r="A30" s="200"/>
      <c r="B30" s="205"/>
      <c r="C30" s="205"/>
      <c r="D30" s="205"/>
      <c r="E30" s="205"/>
      <c r="F30" s="391"/>
      <c r="G30" s="391"/>
      <c r="H30" s="194"/>
      <c r="I30" s="203"/>
      <c r="J30" s="189"/>
    </row>
    <row r="31" spans="1:9" ht="15">
      <c r="A31" s="200"/>
      <c r="B31" s="204" t="s">
        <v>201</v>
      </c>
      <c r="C31" s="205"/>
      <c r="D31" s="205"/>
      <c r="E31" s="205"/>
      <c r="F31" s="394"/>
      <c r="G31" s="394"/>
      <c r="H31" s="194"/>
      <c r="I31" s="203"/>
    </row>
    <row r="32" spans="1:10" ht="15">
      <c r="A32" s="200"/>
      <c r="B32" s="205" t="s">
        <v>245</v>
      </c>
      <c r="C32" s="205"/>
      <c r="D32" s="205"/>
      <c r="E32" s="205"/>
      <c r="F32" s="393">
        <f>+F17+F26+F29</f>
        <v>195633.0468000001</v>
      </c>
      <c r="G32" s="393">
        <f>+G17+G26+G29</f>
        <v>-54686.76000000027</v>
      </c>
      <c r="H32" s="194"/>
      <c r="I32" s="203"/>
      <c r="J32" s="189"/>
    </row>
    <row r="33" spans="1:9" ht="15">
      <c r="A33" s="200"/>
      <c r="B33" s="205"/>
      <c r="C33" s="205"/>
      <c r="D33" s="205"/>
      <c r="E33" s="205"/>
      <c r="F33" s="391"/>
      <c r="G33" s="391"/>
      <c r="H33" s="194"/>
      <c r="I33" s="203"/>
    </row>
    <row r="34" spans="1:9" ht="15">
      <c r="A34" s="200"/>
      <c r="B34" s="204" t="s">
        <v>193</v>
      </c>
      <c r="C34" s="205"/>
      <c r="D34" s="205"/>
      <c r="E34" s="205"/>
      <c r="F34" s="391"/>
      <c r="G34" s="391"/>
      <c r="H34" s="194"/>
      <c r="I34" s="203"/>
    </row>
    <row r="35" spans="1:9" ht="15">
      <c r="A35" s="200"/>
      <c r="B35" s="205" t="s">
        <v>264</v>
      </c>
      <c r="C35" s="205"/>
      <c r="D35" s="205"/>
      <c r="E35" s="205"/>
      <c r="F35" s="393">
        <f>+'NOTAS EECC'!F324</f>
        <v>0</v>
      </c>
      <c r="G35" s="393">
        <f>+'NOTAS EECC'!G324</f>
        <v>2100</v>
      </c>
      <c r="H35" s="194"/>
      <c r="I35" s="203"/>
    </row>
    <row r="36" spans="1:9" ht="5.25" customHeight="1">
      <c r="A36" s="200"/>
      <c r="B36" s="205"/>
      <c r="C36" s="205"/>
      <c r="D36" s="205"/>
      <c r="E36" s="205"/>
      <c r="F36" s="394"/>
      <c r="G36" s="394"/>
      <c r="H36" s="194"/>
      <c r="I36" s="203"/>
    </row>
    <row r="37" spans="1:9" ht="15">
      <c r="A37" s="200"/>
      <c r="B37" s="205"/>
      <c r="C37" s="205"/>
      <c r="D37" s="205"/>
      <c r="E37" s="205"/>
      <c r="F37" s="394"/>
      <c r="G37" s="394"/>
      <c r="H37" s="194"/>
      <c r="I37" s="203"/>
    </row>
    <row r="38" spans="1:9" ht="15.75" thickBot="1">
      <c r="A38" s="200"/>
      <c r="B38" s="205"/>
      <c r="C38" s="205"/>
      <c r="D38" s="205"/>
      <c r="E38" s="205"/>
      <c r="F38" s="394"/>
      <c r="G38" s="394"/>
      <c r="H38" s="194"/>
      <c r="I38" s="203"/>
    </row>
    <row r="39" spans="1:9" ht="9.75" customHeight="1" thickTop="1">
      <c r="A39" s="200"/>
      <c r="B39" s="205"/>
      <c r="C39" s="205"/>
      <c r="D39" s="205"/>
      <c r="E39" s="205"/>
      <c r="F39" s="395"/>
      <c r="G39" s="395"/>
      <c r="H39" s="194"/>
      <c r="I39" s="203"/>
    </row>
    <row r="40" spans="1:10" ht="15">
      <c r="A40" s="200"/>
      <c r="B40" s="204" t="s">
        <v>198</v>
      </c>
      <c r="C40" s="205"/>
      <c r="D40" s="205"/>
      <c r="E40" s="205"/>
      <c r="F40" s="394">
        <f>+F32+F35</f>
        <v>195633.0468000001</v>
      </c>
      <c r="G40" s="394">
        <v>-52586.75999999957</v>
      </c>
      <c r="H40" s="194"/>
      <c r="I40" s="203"/>
      <c r="J40" s="189"/>
    </row>
    <row r="41" spans="1:9" ht="9.75" customHeight="1" thickBot="1">
      <c r="A41" s="200"/>
      <c r="B41" s="205"/>
      <c r="C41" s="205"/>
      <c r="D41" s="205"/>
      <c r="E41" s="205"/>
      <c r="F41" s="396"/>
      <c r="G41" s="396"/>
      <c r="H41" s="194"/>
      <c r="I41" s="203"/>
    </row>
    <row r="42" spans="1:9" ht="15.75" thickTop="1">
      <c r="A42" s="200"/>
      <c r="B42" s="205"/>
      <c r="C42" s="205"/>
      <c r="D42" s="205"/>
      <c r="E42" s="205"/>
      <c r="F42" s="397"/>
      <c r="G42" s="194"/>
      <c r="H42" s="194"/>
      <c r="I42" s="203"/>
    </row>
    <row r="43" spans="1:9" ht="12.75">
      <c r="A43" s="200"/>
      <c r="B43" s="202" t="s">
        <v>260</v>
      </c>
      <c r="C43" s="202"/>
      <c r="D43" s="202"/>
      <c r="E43" s="202"/>
      <c r="F43" s="385"/>
      <c r="G43" s="238"/>
      <c r="H43" s="194"/>
      <c r="I43" s="203"/>
    </row>
    <row r="44" spans="1:9" ht="12.75">
      <c r="A44" s="200"/>
      <c r="B44" s="65" t="s">
        <v>383</v>
      </c>
      <c r="C44" s="202"/>
      <c r="D44" s="202"/>
      <c r="E44" s="202"/>
      <c r="F44" s="385"/>
      <c r="G44" s="238"/>
      <c r="H44" s="194"/>
      <c r="I44" s="203"/>
    </row>
    <row r="45" spans="1:9" ht="6.75" customHeight="1" thickBot="1">
      <c r="A45" s="206"/>
      <c r="B45" s="207"/>
      <c r="C45" s="207"/>
      <c r="D45" s="207"/>
      <c r="E45" s="207"/>
      <c r="F45" s="398"/>
      <c r="G45" s="208"/>
      <c r="H45" s="208"/>
      <c r="I45" s="209"/>
    </row>
    <row r="46" spans="3:6" ht="15.75" thickTop="1">
      <c r="C46" s="195"/>
      <c r="D46" s="195"/>
      <c r="E46" s="195"/>
      <c r="F46" s="399"/>
    </row>
    <row r="47" spans="3:7" ht="15">
      <c r="C47" s="195"/>
      <c r="D47" s="195"/>
      <c r="E47" s="195"/>
      <c r="F47" s="399"/>
      <c r="G47" s="110"/>
    </row>
    <row r="48" spans="3:7" ht="15">
      <c r="C48" s="195"/>
      <c r="D48" s="195"/>
      <c r="E48" s="195"/>
      <c r="F48" s="399"/>
      <c r="G48" s="110"/>
    </row>
  </sheetData>
  <mergeCells count="4">
    <mergeCell ref="B2:H2"/>
    <mergeCell ref="B4:H4"/>
    <mergeCell ref="B5:H5"/>
    <mergeCell ref="B6:H6"/>
  </mergeCells>
  <printOptions/>
  <pageMargins left="0.7874015748031497" right="0.3" top="0.3937007874015748" bottom="1" header="0" footer="0"/>
  <pageSetup horizontalDpi="120" verticalDpi="12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5"/>
  <sheetViews>
    <sheetView showGridLines="0" zoomScale="75" zoomScaleNormal="75" workbookViewId="0" topLeftCell="A8">
      <selection activeCell="H32" sqref="H32"/>
    </sheetView>
  </sheetViews>
  <sheetFormatPr defaultColWidth="11.421875" defaultRowHeight="12.75"/>
  <cols>
    <col min="1" max="1" width="3.7109375" style="0" customWidth="1"/>
    <col min="3" max="3" width="17.57421875" style="0" customWidth="1"/>
    <col min="4" max="4" width="15.8515625" style="0" customWidth="1"/>
    <col min="5" max="5" width="16.140625" style="0" customWidth="1"/>
    <col min="6" max="6" width="16.00390625" style="0" customWidth="1"/>
    <col min="7" max="7" width="15.421875" style="0" customWidth="1"/>
    <col min="8" max="8" width="19.28125" style="0" customWidth="1"/>
    <col min="9" max="9" width="17.8515625" style="0" customWidth="1"/>
    <col min="10" max="10" width="12.8515625" style="0" bestFit="1" customWidth="1"/>
  </cols>
  <sheetData>
    <row r="2" spans="2:9" ht="20.25">
      <c r="B2" s="540" t="s">
        <v>208</v>
      </c>
      <c r="C2" s="541"/>
      <c r="D2" s="541"/>
      <c r="E2" s="541"/>
      <c r="F2" s="541"/>
      <c r="G2" s="541"/>
      <c r="H2" s="541"/>
      <c r="I2" s="541"/>
    </row>
    <row r="3" spans="1:10" ht="12.75" customHeight="1">
      <c r="A3" s="14"/>
      <c r="B3" s="542"/>
      <c r="C3" s="542"/>
      <c r="D3" s="542"/>
      <c r="E3" s="542"/>
      <c r="F3" s="542"/>
      <c r="G3" s="542"/>
      <c r="H3" s="542"/>
      <c r="I3" s="542"/>
      <c r="J3" s="14"/>
    </row>
    <row r="4" spans="1:9" ht="18.75">
      <c r="A4" s="49"/>
      <c r="B4" s="541" t="s">
        <v>277</v>
      </c>
      <c r="C4" s="541"/>
      <c r="D4" s="541"/>
      <c r="E4" s="541"/>
      <c r="F4" s="541"/>
      <c r="G4" s="541"/>
      <c r="H4" s="541"/>
      <c r="I4" s="541"/>
    </row>
    <row r="5" spans="1:9" ht="15">
      <c r="A5" s="49"/>
      <c r="B5" s="544" t="str">
        <f>+'SIT.PAT'!C5</f>
        <v>Correspondiente al Ejercicio finalizado el 31 de Diciembre de 2.007 comparativo con el ejercicio anterior</v>
      </c>
      <c r="C5" s="544"/>
      <c r="D5" s="544"/>
      <c r="E5" s="544"/>
      <c r="F5" s="544"/>
      <c r="G5" s="544"/>
      <c r="H5" s="544"/>
      <c r="I5" s="544"/>
    </row>
    <row r="6" spans="1:10" ht="12.75">
      <c r="A6" s="14"/>
      <c r="B6" s="543" t="s">
        <v>338</v>
      </c>
      <c r="C6" s="543"/>
      <c r="D6" s="543"/>
      <c r="E6" s="543"/>
      <c r="F6" s="543"/>
      <c r="G6" s="543"/>
      <c r="H6" s="543"/>
      <c r="I6" s="543"/>
      <c r="J6" s="14"/>
    </row>
    <row r="7" spans="1:10" ht="13.5">
      <c r="A7" s="14"/>
      <c r="B7" s="133"/>
      <c r="C7" s="14"/>
      <c r="D7" s="58"/>
      <c r="E7" s="58"/>
      <c r="F7" s="58"/>
      <c r="G7" s="58"/>
      <c r="H7" s="58"/>
      <c r="I7" s="58"/>
      <c r="J7" s="14"/>
    </row>
    <row r="8" spans="1:10" ht="4.5" customHeight="1" thickBot="1">
      <c r="A8" s="14"/>
      <c r="B8" s="14"/>
      <c r="C8" s="14"/>
      <c r="D8" s="58"/>
      <c r="E8" s="58"/>
      <c r="F8" s="58"/>
      <c r="G8" s="58"/>
      <c r="H8" s="58"/>
      <c r="I8" s="58"/>
      <c r="J8" s="14"/>
    </row>
    <row r="9" spans="1:10" ht="15.75" customHeight="1" thickTop="1">
      <c r="A9" s="14"/>
      <c r="B9" s="546" t="s">
        <v>24</v>
      </c>
      <c r="C9" s="547"/>
      <c r="D9" s="558" t="s">
        <v>23</v>
      </c>
      <c r="E9" s="559"/>
      <c r="F9" s="535"/>
      <c r="G9" s="503" t="s">
        <v>85</v>
      </c>
      <c r="H9" s="503" t="s">
        <v>365</v>
      </c>
      <c r="I9" s="535" t="s">
        <v>271</v>
      </c>
      <c r="J9" s="15"/>
    </row>
    <row r="10" spans="1:10" ht="15.75" thickBot="1">
      <c r="A10" s="14"/>
      <c r="B10" s="548"/>
      <c r="C10" s="549"/>
      <c r="D10" s="560"/>
      <c r="E10" s="561"/>
      <c r="F10" s="562"/>
      <c r="G10" s="500"/>
      <c r="H10" s="538"/>
      <c r="I10" s="536"/>
      <c r="J10" s="15"/>
    </row>
    <row r="11" spans="1:10" ht="15.75" thickTop="1">
      <c r="A11" s="14"/>
      <c r="B11" s="548"/>
      <c r="C11" s="549"/>
      <c r="D11" s="503" t="s">
        <v>23</v>
      </c>
      <c r="E11" s="503" t="s">
        <v>84</v>
      </c>
      <c r="F11" s="503" t="s">
        <v>181</v>
      </c>
      <c r="G11" s="500"/>
      <c r="H11" s="538"/>
      <c r="I11" s="536"/>
      <c r="J11" s="15"/>
    </row>
    <row r="12" spans="1:10" ht="15">
      <c r="A12" s="14"/>
      <c r="B12" s="548"/>
      <c r="C12" s="549"/>
      <c r="D12" s="556"/>
      <c r="E12" s="538"/>
      <c r="F12" s="556"/>
      <c r="G12" s="500"/>
      <c r="H12" s="538"/>
      <c r="I12" s="536"/>
      <c r="J12" s="15"/>
    </row>
    <row r="13" spans="1:10" ht="15.75" thickBot="1">
      <c r="A13" s="14"/>
      <c r="B13" s="550"/>
      <c r="C13" s="551"/>
      <c r="D13" s="557"/>
      <c r="E13" s="539"/>
      <c r="F13" s="557" t="s">
        <v>45</v>
      </c>
      <c r="G13" s="501"/>
      <c r="H13" s="539"/>
      <c r="I13" s="537"/>
      <c r="J13" s="15"/>
    </row>
    <row r="14" spans="1:10" ht="16.5" thickTop="1">
      <c r="A14" s="14"/>
      <c r="B14" s="50"/>
      <c r="C14" s="321"/>
      <c r="D14" s="213"/>
      <c r="E14" s="438"/>
      <c r="F14" s="213"/>
      <c r="G14" s="438"/>
      <c r="H14" s="441"/>
      <c r="I14" s="441"/>
      <c r="J14" s="15"/>
    </row>
    <row r="15" spans="1:11" ht="15.75">
      <c r="A15" s="14"/>
      <c r="B15" s="130" t="s">
        <v>209</v>
      </c>
      <c r="C15" s="435"/>
      <c r="D15" s="146">
        <v>0.01</v>
      </c>
      <c r="E15" s="439">
        <v>793662.14</v>
      </c>
      <c r="F15" s="146">
        <f>+D15+E15</f>
        <v>793662.15</v>
      </c>
      <c r="G15" s="439">
        <v>451052.31</v>
      </c>
      <c r="H15" s="442">
        <f>+F15+G15</f>
        <v>1244714.46</v>
      </c>
      <c r="I15" s="442">
        <v>1298308.47</v>
      </c>
      <c r="J15" s="15"/>
      <c r="K15" s="189"/>
    </row>
    <row r="16" spans="1:10" ht="15.75">
      <c r="A16" s="14"/>
      <c r="B16" s="130"/>
      <c r="C16" s="65"/>
      <c r="D16" s="146"/>
      <c r="E16" s="439"/>
      <c r="F16" s="146"/>
      <c r="G16" s="439"/>
      <c r="H16" s="442"/>
      <c r="I16" s="442"/>
      <c r="J16" s="14"/>
    </row>
    <row r="17" spans="1:10" ht="15.75">
      <c r="A17" s="14"/>
      <c r="B17" s="130" t="s">
        <v>327</v>
      </c>
      <c r="C17" s="65"/>
      <c r="D17" s="146"/>
      <c r="E17" s="439"/>
      <c r="F17" s="146"/>
      <c r="G17" s="439">
        <v>447.82</v>
      </c>
      <c r="H17" s="442">
        <f>+G17</f>
        <v>447.82</v>
      </c>
      <c r="I17" s="442">
        <v>-1007.25</v>
      </c>
      <c r="J17" s="14"/>
    </row>
    <row r="18" spans="1:10" ht="15.75">
      <c r="A18" s="14"/>
      <c r="B18" s="130" t="s">
        <v>335</v>
      </c>
      <c r="C18" s="65"/>
      <c r="D18" s="146"/>
      <c r="E18" s="439"/>
      <c r="F18" s="146"/>
      <c r="G18" s="439"/>
      <c r="H18" s="442"/>
      <c r="I18" s="442"/>
      <c r="J18" s="14"/>
    </row>
    <row r="19" spans="1:10" ht="16.5" thickBot="1">
      <c r="A19" s="14"/>
      <c r="B19" s="130"/>
      <c r="C19" s="65"/>
      <c r="D19" s="436"/>
      <c r="E19" s="440"/>
      <c r="F19" s="436"/>
      <c r="G19" s="440"/>
      <c r="H19" s="443"/>
      <c r="I19" s="443"/>
      <c r="J19" s="14"/>
    </row>
    <row r="20" spans="1:10" ht="27" customHeight="1" thickBot="1" thickTop="1">
      <c r="A20" s="61"/>
      <c r="B20" s="552" t="s">
        <v>86</v>
      </c>
      <c r="C20" s="553"/>
      <c r="D20" s="444">
        <f aca="true" t="shared" si="0" ref="D20:I20">SUM(D15:D19)</f>
        <v>0.01</v>
      </c>
      <c r="E20" s="445">
        <f t="shared" si="0"/>
        <v>793662.14</v>
      </c>
      <c r="F20" s="444">
        <f t="shared" si="0"/>
        <v>793662.15</v>
      </c>
      <c r="G20" s="445">
        <f t="shared" si="0"/>
        <v>451500.13</v>
      </c>
      <c r="H20" s="446">
        <f t="shared" si="0"/>
        <v>1245162.28</v>
      </c>
      <c r="I20" s="446">
        <f t="shared" si="0"/>
        <v>1297301.22</v>
      </c>
      <c r="J20" s="61"/>
    </row>
    <row r="21" spans="1:11" ht="16.5" thickTop="1">
      <c r="A21" s="14"/>
      <c r="B21" s="130"/>
      <c r="C21" s="65"/>
      <c r="D21" s="146"/>
      <c r="E21" s="439"/>
      <c r="F21" s="146"/>
      <c r="G21" s="439"/>
      <c r="H21" s="442"/>
      <c r="I21" s="442"/>
      <c r="J21" s="14"/>
      <c r="K21" s="189"/>
    </row>
    <row r="22" spans="1:10" ht="15.75">
      <c r="A22" s="14"/>
      <c r="B22" s="130"/>
      <c r="C22" s="65"/>
      <c r="D22" s="146"/>
      <c r="E22" s="439"/>
      <c r="F22" s="146"/>
      <c r="G22" s="439"/>
      <c r="H22" s="442"/>
      <c r="I22" s="442"/>
      <c r="J22" s="14"/>
    </row>
    <row r="23" spans="1:11" ht="15.75">
      <c r="A23" s="14"/>
      <c r="B23" s="130" t="s">
        <v>11</v>
      </c>
      <c r="C23" s="65"/>
      <c r="D23" s="146"/>
      <c r="E23" s="439" t="s">
        <v>45</v>
      </c>
      <c r="F23" s="146"/>
      <c r="G23" s="439"/>
      <c r="H23" s="442"/>
      <c r="I23" s="442"/>
      <c r="J23" s="15"/>
      <c r="K23" s="110"/>
    </row>
    <row r="24" spans="1:10" ht="15.75">
      <c r="A24" s="14"/>
      <c r="B24" s="130" t="s">
        <v>210</v>
      </c>
      <c r="C24" s="65"/>
      <c r="D24" s="146"/>
      <c r="E24" s="439"/>
      <c r="F24" s="146"/>
      <c r="G24" s="439">
        <f>+'NOTAS EECC'!F287</f>
        <v>195633.0468000001</v>
      </c>
      <c r="H24" s="442">
        <f>+G24</f>
        <v>195633.0468000001</v>
      </c>
      <c r="I24" s="442">
        <f>+'NOTAS EECC'!G287</f>
        <v>-52586.76</v>
      </c>
      <c r="J24" s="312"/>
    </row>
    <row r="25" spans="1:10" ht="15.75">
      <c r="A25" s="14"/>
      <c r="B25" s="130"/>
      <c r="C25" s="435"/>
      <c r="D25" s="146"/>
      <c r="E25" s="439"/>
      <c r="F25" s="146"/>
      <c r="G25" s="439"/>
      <c r="H25" s="442"/>
      <c r="I25" s="442"/>
      <c r="J25" s="15"/>
    </row>
    <row r="26" spans="1:10" ht="16.5" thickBot="1">
      <c r="A26" s="14"/>
      <c r="B26" s="130"/>
      <c r="C26" s="65"/>
      <c r="D26" s="172"/>
      <c r="E26" s="239"/>
      <c r="F26" s="172"/>
      <c r="G26" s="239"/>
      <c r="H26" s="447"/>
      <c r="I26" s="447"/>
      <c r="J26" s="15"/>
    </row>
    <row r="27" spans="1:10" ht="16.5" thickTop="1">
      <c r="A27" s="41"/>
      <c r="B27" s="526" t="s">
        <v>12</v>
      </c>
      <c r="C27" s="527"/>
      <c r="D27" s="505">
        <f>SUM(D20:D26)</f>
        <v>0.01</v>
      </c>
      <c r="E27" s="532">
        <f>SUM(E20:E26)</f>
        <v>793662.14</v>
      </c>
      <c r="F27" s="505">
        <f>SUM(F20:F26)</f>
        <v>793662.15</v>
      </c>
      <c r="G27" s="532">
        <f>SUM(G20:G26)</f>
        <v>647133.1768000001</v>
      </c>
      <c r="H27" s="505">
        <f>+H20+H24</f>
        <v>1440795.3268000002</v>
      </c>
      <c r="I27" s="505">
        <f>+I20+I24</f>
        <v>1244714.46</v>
      </c>
      <c r="J27" s="40"/>
    </row>
    <row r="28" spans="1:10" ht="15.75">
      <c r="A28" s="41"/>
      <c r="B28" s="528"/>
      <c r="C28" s="529"/>
      <c r="D28" s="506"/>
      <c r="E28" s="554"/>
      <c r="F28" s="506"/>
      <c r="G28" s="533"/>
      <c r="H28" s="506"/>
      <c r="I28" s="506"/>
      <c r="J28" s="313"/>
    </row>
    <row r="29" spans="1:10" ht="16.5" thickBot="1">
      <c r="A29" s="41"/>
      <c r="B29" s="530"/>
      <c r="C29" s="531"/>
      <c r="D29" s="502"/>
      <c r="E29" s="555"/>
      <c r="F29" s="502"/>
      <c r="G29" s="534"/>
      <c r="H29" s="502"/>
      <c r="I29" s="502"/>
      <c r="J29" s="40"/>
    </row>
    <row r="30" spans="1:10" ht="3" customHeight="1" thickBot="1" thickTop="1">
      <c r="A30" s="14"/>
      <c r="B30" s="98"/>
      <c r="C30" s="281"/>
      <c r="D30" s="437"/>
      <c r="E30" s="433"/>
      <c r="F30" s="433"/>
      <c r="G30" s="433"/>
      <c r="H30" s="433"/>
      <c r="I30" s="434"/>
      <c r="J30" s="14"/>
    </row>
    <row r="31" spans="1:10" ht="15" thickTop="1">
      <c r="A31" s="14"/>
      <c r="B31" s="298" t="s">
        <v>261</v>
      </c>
      <c r="C31" s="48"/>
      <c r="D31" s="299"/>
      <c r="E31" s="299"/>
      <c r="F31" s="299"/>
      <c r="G31" s="299"/>
      <c r="H31" s="132"/>
      <c r="I31" s="132"/>
      <c r="J31" s="131"/>
    </row>
    <row r="32" spans="1:10" ht="2.25" customHeight="1">
      <c r="A32" s="14"/>
      <c r="B32" s="300"/>
      <c r="C32" s="48"/>
      <c r="D32" s="299"/>
      <c r="E32" s="299"/>
      <c r="F32" s="299"/>
      <c r="G32" s="299"/>
      <c r="H32" s="132"/>
      <c r="I32" s="132"/>
      <c r="J32" s="131"/>
    </row>
    <row r="33" spans="1:10" ht="15" customHeight="1">
      <c r="A33" s="14"/>
      <c r="B33" s="545" t="s">
        <v>383</v>
      </c>
      <c r="C33" s="545"/>
      <c r="D33" s="545"/>
      <c r="E33" s="545"/>
      <c r="F33" s="545"/>
      <c r="G33" s="545"/>
      <c r="H33" s="132"/>
      <c r="I33" s="132"/>
      <c r="J33" s="131"/>
    </row>
    <row r="34" spans="1:10" ht="12.75">
      <c r="A34" s="14"/>
      <c r="B34" s="14"/>
      <c r="C34" s="14"/>
      <c r="D34" s="58"/>
      <c r="H34" s="110"/>
      <c r="I34" s="110"/>
      <c r="J34" s="14"/>
    </row>
    <row r="35" spans="1:10" ht="12.75">
      <c r="A35" s="14"/>
      <c r="B35" s="14"/>
      <c r="C35" s="14"/>
      <c r="D35" s="58"/>
      <c r="E35" s="58"/>
      <c r="F35" s="58"/>
      <c r="G35" s="58"/>
      <c r="H35" s="58"/>
      <c r="I35" s="58"/>
      <c r="J35" s="14"/>
    </row>
  </sheetData>
  <mergeCells count="22">
    <mergeCell ref="B33:G33"/>
    <mergeCell ref="B9:C13"/>
    <mergeCell ref="B20:C20"/>
    <mergeCell ref="E27:E29"/>
    <mergeCell ref="E11:E13"/>
    <mergeCell ref="D11:D13"/>
    <mergeCell ref="F11:F13"/>
    <mergeCell ref="D9:F10"/>
    <mergeCell ref="B2:I2"/>
    <mergeCell ref="B4:I4"/>
    <mergeCell ref="B3:I3"/>
    <mergeCell ref="B6:I6"/>
    <mergeCell ref="B5:I5"/>
    <mergeCell ref="H27:H29"/>
    <mergeCell ref="I27:I29"/>
    <mergeCell ref="G9:G13"/>
    <mergeCell ref="B27:C29"/>
    <mergeCell ref="D27:D29"/>
    <mergeCell ref="F27:F29"/>
    <mergeCell ref="G27:G29"/>
    <mergeCell ref="I9:I13"/>
    <mergeCell ref="H9:H13"/>
  </mergeCells>
  <printOptions/>
  <pageMargins left="0.29" right="0.18" top="0.1968503937007874" bottom="1" header="0" footer="0"/>
  <pageSetup horizontalDpi="120" verticalDpi="12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43">
      <selection activeCell="C62" sqref="C62"/>
    </sheetView>
  </sheetViews>
  <sheetFormatPr defaultColWidth="11.421875" defaultRowHeight="12.75"/>
  <cols>
    <col min="1" max="1" width="11.421875" style="457" customWidth="1"/>
    <col min="2" max="2" width="61.28125" style="457" customWidth="1"/>
    <col min="3" max="3" width="17.140625" style="457" customWidth="1"/>
    <col min="4" max="4" width="14.8515625" style="457" customWidth="1"/>
    <col min="5" max="5" width="21.7109375" style="457" customWidth="1"/>
    <col min="6" max="16384" width="11.421875" style="457" customWidth="1"/>
  </cols>
  <sheetData>
    <row r="1" spans="1:5" ht="13.5" thickTop="1">
      <c r="A1" s="453"/>
      <c r="B1" s="454"/>
      <c r="C1" s="455"/>
      <c r="D1" s="455"/>
      <c r="E1" s="456"/>
    </row>
    <row r="2" spans="1:5" ht="18.75">
      <c r="A2" s="566" t="s">
        <v>455</v>
      </c>
      <c r="B2" s="567"/>
      <c r="C2" s="567"/>
      <c r="D2" s="567"/>
      <c r="E2" s="568"/>
    </row>
    <row r="3" spans="1:5" ht="12.75">
      <c r="A3" s="458"/>
      <c r="B3" s="459"/>
      <c r="C3" s="459"/>
      <c r="D3" s="459"/>
      <c r="E3" s="460"/>
    </row>
    <row r="4" spans="1:5" ht="18.75">
      <c r="A4" s="569" t="s">
        <v>419</v>
      </c>
      <c r="B4" s="570"/>
      <c r="C4" s="570"/>
      <c r="D4" s="570"/>
      <c r="E4" s="571"/>
    </row>
    <row r="5" spans="1:5" ht="12.75">
      <c r="A5" s="563" t="s">
        <v>386</v>
      </c>
      <c r="B5" s="564"/>
      <c r="C5" s="564"/>
      <c r="D5" s="564"/>
      <c r="E5" s="565"/>
    </row>
    <row r="6" spans="1:5" ht="12.75">
      <c r="A6" s="563" t="s">
        <v>202</v>
      </c>
      <c r="B6" s="564"/>
      <c r="C6" s="564"/>
      <c r="D6" s="564"/>
      <c r="E6" s="565"/>
    </row>
    <row r="7" spans="1:5" ht="15.75">
      <c r="A7" s="458"/>
      <c r="B7" s="461"/>
      <c r="C7" s="462"/>
      <c r="D7" s="462"/>
      <c r="E7" s="460"/>
    </row>
    <row r="8" spans="1:5" ht="13.5" thickBot="1">
      <c r="A8" s="458"/>
      <c r="B8" s="463"/>
      <c r="C8" s="464"/>
      <c r="D8" s="462"/>
      <c r="E8" s="460"/>
    </row>
    <row r="9" spans="1:5" ht="13.5" thickTop="1">
      <c r="A9" s="458"/>
      <c r="B9" s="463"/>
      <c r="C9" s="465"/>
      <c r="D9" s="465"/>
      <c r="E9" s="460"/>
    </row>
    <row r="10" spans="1:5" ht="12.75">
      <c r="A10" s="458"/>
      <c r="B10" s="466"/>
      <c r="C10" s="467" t="s">
        <v>364</v>
      </c>
      <c r="D10" s="467" t="s">
        <v>266</v>
      </c>
      <c r="E10" s="460"/>
    </row>
    <row r="11" spans="1:5" ht="13.5" thickBot="1">
      <c r="A11" s="458"/>
      <c r="B11" s="466"/>
      <c r="C11" s="468"/>
      <c r="D11" s="468"/>
      <c r="E11" s="460"/>
    </row>
    <row r="12" spans="1:5" ht="13.5" thickTop="1">
      <c r="A12" s="458"/>
      <c r="B12" s="469" t="s">
        <v>420</v>
      </c>
      <c r="C12" s="470"/>
      <c r="D12" s="470"/>
      <c r="E12" s="460"/>
    </row>
    <row r="13" spans="1:5" ht="12.75">
      <c r="A13" s="458"/>
      <c r="B13" s="469"/>
      <c r="C13" s="470"/>
      <c r="D13" s="470"/>
      <c r="E13" s="460"/>
    </row>
    <row r="14" spans="1:5" ht="14.25">
      <c r="A14" s="458"/>
      <c r="B14" s="466" t="s">
        <v>421</v>
      </c>
      <c r="C14" s="471">
        <v>129306.58</v>
      </c>
      <c r="D14" s="471">
        <v>145479.85</v>
      </c>
      <c r="E14" s="460"/>
    </row>
    <row r="15" spans="1:5" ht="14.25">
      <c r="A15" s="458"/>
      <c r="B15" s="466" t="s">
        <v>422</v>
      </c>
      <c r="C15" s="471">
        <v>0</v>
      </c>
      <c r="D15" s="471">
        <v>0</v>
      </c>
      <c r="E15" s="460"/>
    </row>
    <row r="16" spans="1:5" ht="14.25">
      <c r="A16" s="458"/>
      <c r="B16" s="466" t="s">
        <v>423</v>
      </c>
      <c r="C16" s="471">
        <v>129306.58</v>
      </c>
      <c r="D16" s="471">
        <v>145479.85</v>
      </c>
      <c r="E16" s="460"/>
    </row>
    <row r="17" spans="1:5" ht="14.25">
      <c r="A17" s="458"/>
      <c r="B17" s="466" t="s">
        <v>424</v>
      </c>
      <c r="C17" s="471">
        <v>123470.36</v>
      </c>
      <c r="D17" s="471">
        <v>129306.58</v>
      </c>
      <c r="E17" s="460"/>
    </row>
    <row r="18" spans="1:5" ht="15" thickBot="1">
      <c r="A18" s="458"/>
      <c r="B18" s="472"/>
      <c r="C18" s="471"/>
      <c r="D18" s="471"/>
      <c r="E18" s="460"/>
    </row>
    <row r="19" spans="1:5" ht="15">
      <c r="A19" s="458"/>
      <c r="B19" s="469" t="s">
        <v>425</v>
      </c>
      <c r="C19" s="473">
        <f>C17-C16</f>
        <v>-5836.220000000001</v>
      </c>
      <c r="D19" s="473">
        <v>-16173.27</v>
      </c>
      <c r="E19" s="460"/>
    </row>
    <row r="20" spans="1:5" ht="14.25">
      <c r="A20" s="458"/>
      <c r="B20" s="466"/>
      <c r="C20" s="471"/>
      <c r="D20" s="471"/>
      <c r="E20" s="460"/>
    </row>
    <row r="21" spans="1:5" ht="14.25">
      <c r="A21" s="458"/>
      <c r="B21" s="469" t="s">
        <v>426</v>
      </c>
      <c r="C21" s="471"/>
      <c r="D21" s="471"/>
      <c r="E21" s="460"/>
    </row>
    <row r="22" spans="1:5" ht="14.25">
      <c r="A22" s="458"/>
      <c r="B22" s="469"/>
      <c r="C22" s="471"/>
      <c r="D22" s="471"/>
      <c r="E22" s="460"/>
    </row>
    <row r="23" spans="1:5" ht="14.25">
      <c r="A23" s="458"/>
      <c r="B23" s="474" t="s">
        <v>456</v>
      </c>
      <c r="C23" s="471"/>
      <c r="D23" s="471"/>
      <c r="E23" s="460"/>
    </row>
    <row r="24" spans="1:5" ht="14.25">
      <c r="A24" s="458"/>
      <c r="B24" s="469"/>
      <c r="C24" s="471"/>
      <c r="D24" s="471"/>
      <c r="E24" s="460"/>
    </row>
    <row r="25" spans="1:5" ht="14.25">
      <c r="A25" s="458"/>
      <c r="B25" s="466" t="s">
        <v>427</v>
      </c>
      <c r="C25" s="471">
        <f>396593.64-578.63</f>
        <v>396015.01</v>
      </c>
      <c r="D25" s="471">
        <v>273797</v>
      </c>
      <c r="E25" s="460"/>
    </row>
    <row r="26" spans="1:5" ht="14.25">
      <c r="A26" s="458"/>
      <c r="B26" s="466" t="s">
        <v>428</v>
      </c>
      <c r="C26" s="471">
        <v>9460</v>
      </c>
      <c r="D26" s="471">
        <v>7677.5</v>
      </c>
      <c r="E26" s="460"/>
    </row>
    <row r="27" spans="1:5" ht="14.25">
      <c r="A27" s="458"/>
      <c r="B27" s="466" t="s">
        <v>429</v>
      </c>
      <c r="C27" s="471">
        <v>5380</v>
      </c>
      <c r="D27" s="471">
        <v>4842.5</v>
      </c>
      <c r="E27" s="460"/>
    </row>
    <row r="28" spans="1:5" ht="14.25">
      <c r="A28" s="458"/>
      <c r="B28" s="466" t="s">
        <v>430</v>
      </c>
      <c r="C28" s="471">
        <f>757992.49+50750.41+44654.98+13171.72+19539.4</f>
        <v>886109</v>
      </c>
      <c r="D28" s="471">
        <v>756731.13</v>
      </c>
      <c r="E28" s="460"/>
    </row>
    <row r="29" spans="1:5" ht="14.25">
      <c r="A29" s="458"/>
      <c r="B29" s="466" t="s">
        <v>431</v>
      </c>
      <c r="C29" s="471">
        <f>727715.74-7605.98</f>
        <v>720109.76</v>
      </c>
      <c r="D29" s="471">
        <v>634062.09</v>
      </c>
      <c r="E29" s="460"/>
    </row>
    <row r="30" spans="1:5" ht="14.25">
      <c r="A30" s="458"/>
      <c r="B30" s="466" t="s">
        <v>432</v>
      </c>
      <c r="C30" s="471">
        <f>147502.26</f>
        <v>147502.26</v>
      </c>
      <c r="D30" s="471">
        <v>141218.67</v>
      </c>
      <c r="E30" s="460"/>
    </row>
    <row r="31" spans="1:5" ht="14.25">
      <c r="A31" s="458"/>
      <c r="B31" s="466" t="s">
        <v>433</v>
      </c>
      <c r="C31" s="471">
        <f>537406.05-225000-12240-19316</f>
        <v>280850.05000000005</v>
      </c>
      <c r="D31" s="471">
        <v>236638.27</v>
      </c>
      <c r="E31" s="460"/>
    </row>
    <row r="32" spans="1:5" ht="14.25">
      <c r="A32" s="458"/>
      <c r="B32" s="466" t="s">
        <v>434</v>
      </c>
      <c r="C32" s="471">
        <f>256076.16</f>
        <v>256076.16</v>
      </c>
      <c r="D32" s="471">
        <v>36764</v>
      </c>
      <c r="E32" s="460"/>
    </row>
    <row r="33" spans="1:5" ht="14.25">
      <c r="A33" s="458"/>
      <c r="B33" s="466" t="s">
        <v>435</v>
      </c>
      <c r="C33" s="471">
        <v>0</v>
      </c>
      <c r="D33" s="471">
        <v>1005.5</v>
      </c>
      <c r="E33" s="460"/>
    </row>
    <row r="34" spans="1:5" ht="14.25">
      <c r="A34" s="458"/>
      <c r="B34" s="466" t="s">
        <v>436</v>
      </c>
      <c r="C34" s="475">
        <v>0</v>
      </c>
      <c r="D34" s="471">
        <v>5993.44</v>
      </c>
      <c r="E34" s="460"/>
    </row>
    <row r="35" spans="1:5" ht="14.25">
      <c r="A35" s="458"/>
      <c r="B35" s="466" t="s">
        <v>437</v>
      </c>
      <c r="C35" s="471">
        <v>8381.95</v>
      </c>
      <c r="D35" s="471">
        <v>0</v>
      </c>
      <c r="E35" s="460"/>
    </row>
    <row r="36" spans="1:5" ht="14.25">
      <c r="A36" s="458"/>
      <c r="B36" s="466" t="s">
        <v>438</v>
      </c>
      <c r="C36" s="471">
        <f>225000</f>
        <v>225000</v>
      </c>
      <c r="D36" s="471">
        <v>315000</v>
      </c>
      <c r="E36" s="460"/>
    </row>
    <row r="37" spans="1:5" ht="14.25">
      <c r="A37" s="458"/>
      <c r="B37" s="466" t="s">
        <v>439</v>
      </c>
      <c r="C37" s="471">
        <f>-1861902.15+32103.7+170789.09+147502.26+12240+2822.53+4246+30000</f>
        <v>-1462198.5699999998</v>
      </c>
      <c r="D37" s="471">
        <v>-1262998.92</v>
      </c>
      <c r="E37" s="460"/>
    </row>
    <row r="38" spans="1:5" ht="14.25">
      <c r="A38" s="458"/>
      <c r="B38" s="466" t="s">
        <v>440</v>
      </c>
      <c r="C38" s="471">
        <f>-147502.26-134333.48</f>
        <v>-281835.74</v>
      </c>
      <c r="D38" s="471">
        <v>-265528.33</v>
      </c>
      <c r="E38" s="460"/>
    </row>
    <row r="39" spans="1:5" ht="14.25">
      <c r="A39" s="458"/>
      <c r="B39" s="466" t="s">
        <v>441</v>
      </c>
      <c r="C39" s="471">
        <v>-719390.89</v>
      </c>
      <c r="D39" s="471">
        <v>-626456.11</v>
      </c>
      <c r="E39" s="460"/>
    </row>
    <row r="40" spans="1:5" ht="14.25">
      <c r="A40" s="458"/>
      <c r="B40" s="466" t="s">
        <v>442</v>
      </c>
      <c r="C40" s="471">
        <v>-30000</v>
      </c>
      <c r="D40" s="471">
        <v>-25000</v>
      </c>
      <c r="E40" s="460"/>
    </row>
    <row r="41" spans="1:5" ht="14.25">
      <c r="A41" s="458"/>
      <c r="B41" s="466" t="s">
        <v>443</v>
      </c>
      <c r="C41" s="471">
        <v>-32103.7</v>
      </c>
      <c r="D41" s="471">
        <v>-15292.43</v>
      </c>
      <c r="E41" s="460"/>
    </row>
    <row r="42" spans="1:5" ht="14.25">
      <c r="A42" s="458"/>
      <c r="B42" s="466" t="s">
        <v>444</v>
      </c>
      <c r="C42" s="471">
        <v>-271448.16</v>
      </c>
      <c r="D42" s="471">
        <v>0</v>
      </c>
      <c r="E42" s="460"/>
    </row>
    <row r="43" spans="1:5" ht="15" thickBot="1">
      <c r="A43" s="458" t="s">
        <v>445</v>
      </c>
      <c r="B43" s="466" t="s">
        <v>446</v>
      </c>
      <c r="C43" s="476">
        <f>-171466.5</f>
        <v>-171466.5</v>
      </c>
      <c r="D43" s="476">
        <v>-194725.01</v>
      </c>
      <c r="E43" s="460"/>
    </row>
    <row r="44" spans="1:5" ht="15.75" thickBot="1">
      <c r="A44" s="458"/>
      <c r="B44" s="466" t="s">
        <v>447</v>
      </c>
      <c r="C44" s="477">
        <f>SUM(C25:C43)</f>
        <v>-33559.36999999941</v>
      </c>
      <c r="D44" s="477">
        <v>23729.300000000105</v>
      </c>
      <c r="E44" s="460"/>
    </row>
    <row r="45" spans="1:5" ht="14.25">
      <c r="A45" s="458"/>
      <c r="B45" s="478"/>
      <c r="C45" s="479"/>
      <c r="D45" s="479"/>
      <c r="E45" s="460"/>
    </row>
    <row r="46" spans="1:5" ht="14.25">
      <c r="A46" s="458"/>
      <c r="B46" s="469" t="s">
        <v>448</v>
      </c>
      <c r="C46" s="471"/>
      <c r="D46" s="471"/>
      <c r="E46" s="460"/>
    </row>
    <row r="47" spans="1:5" ht="14.25">
      <c r="A47" s="458"/>
      <c r="B47" s="466"/>
      <c r="C47" s="471"/>
      <c r="D47" s="471"/>
      <c r="E47" s="460"/>
    </row>
    <row r="48" spans="1:5" ht="14.25">
      <c r="A48" s="458"/>
      <c r="B48" s="466" t="s">
        <v>449</v>
      </c>
      <c r="C48" s="471">
        <f>-5344-6646.9-9032.25-6700</f>
        <v>-27723.15</v>
      </c>
      <c r="D48" s="471">
        <v>-17002.57</v>
      </c>
      <c r="E48" s="460"/>
    </row>
    <row r="49" spans="1:5" ht="14.25">
      <c r="A49" s="458"/>
      <c r="B49" s="466" t="s">
        <v>450</v>
      </c>
      <c r="C49" s="471">
        <v>0</v>
      </c>
      <c r="D49" s="471">
        <v>2100</v>
      </c>
      <c r="E49" s="460"/>
    </row>
    <row r="50" spans="1:5" ht="14.25">
      <c r="A50" s="458"/>
      <c r="B50" s="466" t="s">
        <v>451</v>
      </c>
      <c r="C50" s="471">
        <v>0</v>
      </c>
      <c r="D50" s="471">
        <v>-25000</v>
      </c>
      <c r="E50" s="460"/>
    </row>
    <row r="51" spans="1:5" ht="15" thickBot="1">
      <c r="A51" s="458"/>
      <c r="B51" s="469"/>
      <c r="C51" s="476"/>
      <c r="D51" s="476"/>
      <c r="E51" s="460"/>
    </row>
    <row r="52" spans="1:5" ht="15.75" thickBot="1">
      <c r="A52" s="458"/>
      <c r="B52" s="469" t="s">
        <v>452</v>
      </c>
      <c r="C52" s="480">
        <f>SUM(C48:C51)</f>
        <v>-27723.15</v>
      </c>
      <c r="D52" s="480">
        <v>-39902.57</v>
      </c>
      <c r="E52" s="460"/>
    </row>
    <row r="53" spans="1:5" ht="14.25">
      <c r="A53" s="458"/>
      <c r="B53" s="466"/>
      <c r="C53" s="471"/>
      <c r="D53" s="471"/>
      <c r="E53" s="460"/>
    </row>
    <row r="54" spans="1:5" ht="14.25">
      <c r="A54" s="458"/>
      <c r="B54" s="472"/>
      <c r="C54" s="471"/>
      <c r="D54" s="471"/>
      <c r="E54" s="460"/>
    </row>
    <row r="55" spans="1:5" ht="14.25">
      <c r="A55" s="458"/>
      <c r="B55" s="466"/>
      <c r="C55" s="471"/>
      <c r="D55" s="471"/>
      <c r="E55" s="460"/>
    </row>
    <row r="56" spans="1:5" ht="15" thickBot="1">
      <c r="A56" s="458"/>
      <c r="B56" s="466"/>
      <c r="C56" s="471"/>
      <c r="D56" s="471"/>
      <c r="E56" s="460"/>
    </row>
    <row r="57" spans="1:5" ht="15.75" thickBot="1">
      <c r="A57" s="458"/>
      <c r="B57" s="469" t="s">
        <v>453</v>
      </c>
      <c r="C57" s="480">
        <f>C44-C52</f>
        <v>-5836.219999999412</v>
      </c>
      <c r="D57" s="480">
        <v>-16173.269999999895</v>
      </c>
      <c r="E57" s="460"/>
    </row>
    <row r="58" spans="1:5" ht="14.25">
      <c r="A58" s="458"/>
      <c r="B58" s="466"/>
      <c r="C58" s="481"/>
      <c r="D58" s="481"/>
      <c r="E58" s="460"/>
    </row>
    <row r="59" spans="1:5" ht="15">
      <c r="A59" s="458"/>
      <c r="B59" s="469"/>
      <c r="C59" s="482"/>
      <c r="D59" s="482"/>
      <c r="E59" s="460"/>
    </row>
    <row r="60" spans="1:5" ht="15">
      <c r="A60" s="458"/>
      <c r="B60" s="469"/>
      <c r="C60" s="482"/>
      <c r="D60" s="482"/>
      <c r="E60" s="460"/>
    </row>
    <row r="61" spans="1:5" ht="14.25">
      <c r="A61" s="458"/>
      <c r="B61" s="466"/>
      <c r="C61" s="483"/>
      <c r="D61" s="483"/>
      <c r="E61" s="460"/>
    </row>
    <row r="62" spans="1:5" ht="15">
      <c r="A62" s="458"/>
      <c r="B62" s="484"/>
      <c r="C62" s="483"/>
      <c r="D62" s="483"/>
      <c r="E62" s="460"/>
    </row>
    <row r="63" spans="1:5" ht="14.25">
      <c r="A63" s="458"/>
      <c r="B63" s="466"/>
      <c r="C63" s="483"/>
      <c r="D63" s="483"/>
      <c r="E63" s="460"/>
    </row>
    <row r="64" spans="1:5" ht="14.25">
      <c r="A64" s="458"/>
      <c r="B64" s="485" t="s">
        <v>454</v>
      </c>
      <c r="C64" s="483"/>
      <c r="D64" s="483"/>
      <c r="E64" s="460"/>
    </row>
    <row r="65" spans="1:5" ht="14.25">
      <c r="A65" s="458"/>
      <c r="B65" s="486" t="s">
        <v>383</v>
      </c>
      <c r="C65" s="483"/>
      <c r="D65" s="483"/>
      <c r="E65" s="460"/>
    </row>
    <row r="66" spans="1:5" ht="13.5" thickBot="1">
      <c r="A66" s="487"/>
      <c r="B66" s="488"/>
      <c r="C66" s="489"/>
      <c r="D66" s="489"/>
      <c r="E66" s="490"/>
    </row>
    <row r="67" spans="1:5" ht="13.5" thickTop="1">
      <c r="A67" s="472"/>
      <c r="B67" s="472"/>
      <c r="C67" s="472"/>
      <c r="D67" s="472"/>
      <c r="E67" s="472"/>
    </row>
    <row r="68" spans="1:5" ht="12.75">
      <c r="A68" s="491"/>
      <c r="B68" s="472"/>
      <c r="C68" s="472"/>
      <c r="D68" s="472"/>
      <c r="E68" s="472"/>
    </row>
  </sheetData>
  <mergeCells count="4">
    <mergeCell ref="A6:E6"/>
    <mergeCell ref="A2:E2"/>
    <mergeCell ref="A4:E4"/>
    <mergeCell ref="A5:E5"/>
  </mergeCells>
  <printOptions/>
  <pageMargins left="0.75" right="0.75" top="1" bottom="1" header="0" footer="0"/>
  <pageSetup fitToHeight="1" fitToWidth="1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99"/>
  <sheetViews>
    <sheetView showGridLines="0" showOutlineSymbols="0" zoomScale="75" zoomScaleNormal="75" workbookViewId="0" topLeftCell="J1">
      <pane ySplit="10" topLeftCell="BM24" activePane="bottomLeft" state="frozen"/>
      <selection pane="topLeft" activeCell="F1" sqref="F1"/>
      <selection pane="bottomLeft" activeCell="P47" sqref="P47"/>
    </sheetView>
  </sheetViews>
  <sheetFormatPr defaultColWidth="11.421875" defaultRowHeight="12.75"/>
  <cols>
    <col min="1" max="1" width="3.00390625" style="14" customWidth="1"/>
    <col min="2" max="2" width="2.7109375" style="48" customWidth="1"/>
    <col min="3" max="3" width="3.57421875" style="48" customWidth="1"/>
    <col min="4" max="4" width="2.57421875" style="48" customWidth="1"/>
    <col min="5" max="5" width="27.140625" style="14" customWidth="1"/>
    <col min="6" max="6" width="5.7109375" style="14" customWidth="1"/>
    <col min="7" max="7" width="13.8515625" style="58" customWidth="1"/>
    <col min="8" max="8" width="15.28125" style="58" customWidth="1"/>
    <col min="9" max="9" width="14.8515625" style="58" customWidth="1"/>
    <col min="10" max="10" width="15.421875" style="58" customWidth="1"/>
    <col min="11" max="11" width="14.8515625" style="58" customWidth="1"/>
    <col min="12" max="12" width="14.28125" style="58" customWidth="1"/>
    <col min="13" max="13" width="12.140625" style="58" customWidth="1"/>
    <col min="14" max="14" width="13.28125" style="58" customWidth="1"/>
    <col min="15" max="15" width="4.8515625" style="111" customWidth="1"/>
    <col min="16" max="16" width="11.421875" style="14" customWidth="1"/>
    <col min="17" max="17" width="13.28125" style="14" customWidth="1"/>
    <col min="18" max="18" width="14.28125" style="14" customWidth="1"/>
    <col min="19" max="19" width="14.00390625" style="14" customWidth="1"/>
    <col min="20" max="20" width="10.140625" style="14" customWidth="1"/>
    <col min="21" max="16384" width="10.28125" style="14" customWidth="1"/>
  </cols>
  <sheetData>
    <row r="1" spans="1:20" ht="24.75" customHeight="1">
      <c r="A1" s="608" t="s">
        <v>226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15"/>
    </row>
    <row r="2" spans="1:20" ht="5.25" customHeight="1">
      <c r="A2" s="149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"/>
    </row>
    <row r="3" spans="1:20" ht="28.5" customHeight="1">
      <c r="A3" s="149"/>
      <c r="B3" s="609" t="s">
        <v>175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15"/>
    </row>
    <row r="4" spans="1:20" ht="15.75">
      <c r="A4" s="610" t="s">
        <v>386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15"/>
    </row>
    <row r="5" spans="1:20" ht="15.75">
      <c r="A5" s="610" t="s">
        <v>202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15"/>
    </row>
    <row r="6" spans="1:20" ht="20.25">
      <c r="A6" s="16"/>
      <c r="B6" s="17"/>
      <c r="C6" s="17"/>
      <c r="D6" s="17"/>
      <c r="E6" s="13"/>
      <c r="G6" s="59"/>
      <c r="H6" s="59"/>
      <c r="I6" s="59"/>
      <c r="J6" s="59"/>
      <c r="K6" s="59"/>
      <c r="L6" s="59"/>
      <c r="M6" s="59"/>
      <c r="N6" s="59"/>
      <c r="O6" s="112"/>
      <c r="P6" s="13"/>
      <c r="R6" s="607" t="s">
        <v>16</v>
      </c>
      <c r="S6" s="607"/>
      <c r="T6" s="15"/>
    </row>
    <row r="7" spans="1:20" ht="7.5" customHeight="1" thickBot="1">
      <c r="A7" s="13"/>
      <c r="B7" s="18"/>
      <c r="C7" s="18"/>
      <c r="D7" s="18"/>
      <c r="E7" s="13"/>
      <c r="F7" s="13"/>
      <c r="G7" s="59"/>
      <c r="H7" s="59"/>
      <c r="I7" s="59"/>
      <c r="J7" s="59"/>
      <c r="K7" s="59"/>
      <c r="L7" s="59"/>
      <c r="M7" s="59"/>
      <c r="N7" s="59"/>
      <c r="O7" s="112"/>
      <c r="P7" s="13"/>
      <c r="Q7" s="13"/>
      <c r="R7" s="13"/>
      <c r="S7" s="13"/>
      <c r="T7" s="15"/>
    </row>
    <row r="8" spans="1:20" ht="16.5" customHeight="1" thickTop="1">
      <c r="A8" s="595" t="s">
        <v>17</v>
      </c>
      <c r="B8" s="596"/>
      <c r="C8" s="596"/>
      <c r="D8" s="596"/>
      <c r="E8" s="597"/>
      <c r="F8" s="604" t="s">
        <v>39</v>
      </c>
      <c r="G8" s="572" t="s">
        <v>80</v>
      </c>
      <c r="H8" s="572" t="s">
        <v>211</v>
      </c>
      <c r="I8" s="572" t="s">
        <v>40</v>
      </c>
      <c r="J8" s="572" t="s">
        <v>81</v>
      </c>
      <c r="K8" s="572" t="s">
        <v>41</v>
      </c>
      <c r="L8" s="575" t="s">
        <v>18</v>
      </c>
      <c r="M8" s="586"/>
      <c r="N8" s="586"/>
      <c r="O8" s="586"/>
      <c r="P8" s="586"/>
      <c r="Q8" s="587"/>
      <c r="R8" s="575" t="s">
        <v>83</v>
      </c>
      <c r="S8" s="576"/>
      <c r="T8" s="15"/>
    </row>
    <row r="9" spans="1:20" ht="15.75" customHeight="1">
      <c r="A9" s="598"/>
      <c r="B9" s="599"/>
      <c r="C9" s="599"/>
      <c r="D9" s="599"/>
      <c r="E9" s="600"/>
      <c r="F9" s="605"/>
      <c r="G9" s="573"/>
      <c r="H9" s="573"/>
      <c r="I9" s="593"/>
      <c r="J9" s="573"/>
      <c r="K9" s="573"/>
      <c r="L9" s="588"/>
      <c r="M9" s="589"/>
      <c r="N9" s="589"/>
      <c r="O9" s="589"/>
      <c r="P9" s="589"/>
      <c r="Q9" s="590"/>
      <c r="R9" s="577"/>
      <c r="S9" s="578"/>
      <c r="T9" s="15"/>
    </row>
    <row r="10" spans="1:21" ht="15.75" thickBot="1">
      <c r="A10" s="601"/>
      <c r="B10" s="602"/>
      <c r="C10" s="602"/>
      <c r="D10" s="602"/>
      <c r="E10" s="603"/>
      <c r="F10" s="606"/>
      <c r="G10" s="574"/>
      <c r="H10" s="574"/>
      <c r="I10" s="594"/>
      <c r="J10" s="574"/>
      <c r="K10" s="574"/>
      <c r="L10" s="210" t="s">
        <v>19</v>
      </c>
      <c r="M10" s="210" t="s">
        <v>173</v>
      </c>
      <c r="N10" s="210" t="s">
        <v>82</v>
      </c>
      <c r="O10" s="211" t="s">
        <v>20</v>
      </c>
      <c r="P10" s="212" t="s">
        <v>21</v>
      </c>
      <c r="Q10" s="254" t="s">
        <v>216</v>
      </c>
      <c r="R10" s="19">
        <v>2007</v>
      </c>
      <c r="S10" s="122">
        <v>2006</v>
      </c>
      <c r="U10" s="15"/>
    </row>
    <row r="11" spans="1:21" ht="9.75" customHeight="1" thickTop="1">
      <c r="A11" s="20"/>
      <c r="B11" s="123"/>
      <c r="C11" s="123"/>
      <c r="D11" s="123"/>
      <c r="E11" s="21"/>
      <c r="F11" s="22"/>
      <c r="G11" s="28"/>
      <c r="H11" s="28"/>
      <c r="I11" s="28"/>
      <c r="J11" s="28"/>
      <c r="K11" s="28"/>
      <c r="L11" s="28"/>
      <c r="M11" s="28"/>
      <c r="N11" s="60"/>
      <c r="O11" s="124"/>
      <c r="P11" s="22" t="s">
        <v>45</v>
      </c>
      <c r="Q11" s="22" t="s">
        <v>45</v>
      </c>
      <c r="R11" s="24"/>
      <c r="S11" s="25"/>
      <c r="T11" s="26"/>
      <c r="U11" s="15"/>
    </row>
    <row r="12" spans="1:21" ht="15.75">
      <c r="A12" s="20"/>
      <c r="B12" s="125" t="s">
        <v>79</v>
      </c>
      <c r="C12" s="125"/>
      <c r="D12" s="125"/>
      <c r="E12" s="21"/>
      <c r="F12" s="321"/>
      <c r="G12" s="28"/>
      <c r="H12" s="28"/>
      <c r="I12" s="28"/>
      <c r="J12" s="28"/>
      <c r="K12" s="28"/>
      <c r="L12" s="28"/>
      <c r="M12" s="28"/>
      <c r="N12" s="28"/>
      <c r="O12" s="124"/>
      <c r="P12" s="22"/>
      <c r="Q12" s="22"/>
      <c r="R12" s="24"/>
      <c r="S12" s="25"/>
      <c r="T12" s="26"/>
      <c r="U12" s="15"/>
    </row>
    <row r="13" spans="1:21" ht="15.75">
      <c r="A13" s="20"/>
      <c r="B13" s="591" t="s">
        <v>371</v>
      </c>
      <c r="C13" s="591"/>
      <c r="D13" s="591"/>
      <c r="E13" s="592"/>
      <c r="F13" s="321"/>
      <c r="G13" s="28">
        <v>283637.9</v>
      </c>
      <c r="H13" s="28">
        <v>0</v>
      </c>
      <c r="I13" s="28">
        <v>0</v>
      </c>
      <c r="J13" s="28">
        <v>0</v>
      </c>
      <c r="K13" s="28">
        <f>+G13+H13+I13-J13</f>
        <v>283637.9</v>
      </c>
      <c r="L13" s="28">
        <v>0</v>
      </c>
      <c r="M13" s="28">
        <v>0</v>
      </c>
      <c r="N13" s="28">
        <v>0</v>
      </c>
      <c r="O13" s="113"/>
      <c r="P13" s="28">
        <v>0</v>
      </c>
      <c r="Q13" s="28">
        <v>0</v>
      </c>
      <c r="R13" s="29">
        <f aca="true" t="shared" si="0" ref="R13:R18">+K13-Q13</f>
        <v>283637.9</v>
      </c>
      <c r="S13" s="30">
        <v>355389.24</v>
      </c>
      <c r="T13" s="26"/>
      <c r="U13" s="15"/>
    </row>
    <row r="14" spans="1:21" ht="15.75">
      <c r="A14" s="20"/>
      <c r="B14" s="591" t="s">
        <v>225</v>
      </c>
      <c r="C14" s="591"/>
      <c r="D14" s="591"/>
      <c r="E14" s="592"/>
      <c r="F14" s="322">
        <v>50</v>
      </c>
      <c r="G14" s="28">
        <v>555300.64</v>
      </c>
      <c r="H14" s="28">
        <v>0</v>
      </c>
      <c r="I14" s="28">
        <v>0</v>
      </c>
      <c r="J14" s="28">
        <v>0</v>
      </c>
      <c r="K14" s="28">
        <f>+G14+H14+I14+J14</f>
        <v>555300.64</v>
      </c>
      <c r="L14" s="28">
        <v>286018.09280000004</v>
      </c>
      <c r="M14" s="28">
        <v>0</v>
      </c>
      <c r="N14" s="28">
        <v>0</v>
      </c>
      <c r="O14" s="113">
        <v>2</v>
      </c>
      <c r="P14" s="28">
        <v>11106.01</v>
      </c>
      <c r="Q14" s="28">
        <f>+L14+M14-N14+P14</f>
        <v>297124.10280000005</v>
      </c>
      <c r="R14" s="29">
        <f t="shared" si="0"/>
        <v>258176.53719999996</v>
      </c>
      <c r="S14" s="30">
        <v>269282.5472</v>
      </c>
      <c r="T14" s="26"/>
      <c r="U14" s="15"/>
    </row>
    <row r="15" spans="1:21" ht="15.75">
      <c r="A15" s="20"/>
      <c r="B15" s="591" t="s">
        <v>224</v>
      </c>
      <c r="C15" s="591"/>
      <c r="D15" s="591"/>
      <c r="E15" s="592"/>
      <c r="F15" s="322">
        <v>50</v>
      </c>
      <c r="G15" s="28">
        <v>156545.62</v>
      </c>
      <c r="H15" s="28">
        <v>0</v>
      </c>
      <c r="I15" s="28">
        <v>0</v>
      </c>
      <c r="J15" s="28">
        <v>0</v>
      </c>
      <c r="K15" s="28">
        <f>+G15+H15+I15+J15</f>
        <v>156545.62</v>
      </c>
      <c r="L15" s="28">
        <v>34704.5724</v>
      </c>
      <c r="M15" s="28">
        <v>0</v>
      </c>
      <c r="N15" s="28">
        <v>0</v>
      </c>
      <c r="O15" s="113">
        <v>2</v>
      </c>
      <c r="P15" s="28">
        <f>+K15*O15%</f>
        <v>3130.9124</v>
      </c>
      <c r="Q15" s="28">
        <f>+L15+M15-N15+P15</f>
        <v>37835.4848</v>
      </c>
      <c r="R15" s="29">
        <f t="shared" si="0"/>
        <v>118710.13519999999</v>
      </c>
      <c r="S15" s="30">
        <v>121841.04759999999</v>
      </c>
      <c r="T15" s="26"/>
      <c r="U15" s="15"/>
    </row>
    <row r="16" spans="1:21" ht="15.75">
      <c r="A16" s="20"/>
      <c r="B16" s="591" t="s">
        <v>222</v>
      </c>
      <c r="C16" s="591"/>
      <c r="D16" s="591"/>
      <c r="E16" s="592"/>
      <c r="F16" s="322">
        <v>50</v>
      </c>
      <c r="G16" s="28">
        <v>430663.99</v>
      </c>
      <c r="H16" s="28">
        <v>0</v>
      </c>
      <c r="I16" s="28">
        <v>0</v>
      </c>
      <c r="J16" s="28">
        <v>0</v>
      </c>
      <c r="K16" s="28">
        <f>+G16+H16+I16+J16</f>
        <v>430663.99</v>
      </c>
      <c r="L16" s="28">
        <v>76197.2198</v>
      </c>
      <c r="M16" s="28">
        <v>0</v>
      </c>
      <c r="N16" s="28">
        <v>0</v>
      </c>
      <c r="O16" s="113">
        <v>2</v>
      </c>
      <c r="P16" s="28">
        <f>+K16*O16%</f>
        <v>8613.2798</v>
      </c>
      <c r="Q16" s="28">
        <f>+L16+M16-N16+P16</f>
        <v>84810.49960000001</v>
      </c>
      <c r="R16" s="29">
        <f t="shared" si="0"/>
        <v>345853.4904</v>
      </c>
      <c r="S16" s="30">
        <v>354466.77019999997</v>
      </c>
      <c r="T16" s="26"/>
      <c r="U16" s="15"/>
    </row>
    <row r="17" spans="1:21" ht="15.75">
      <c r="A17" s="20"/>
      <c r="B17" s="126" t="s">
        <v>223</v>
      </c>
      <c r="C17" s="126"/>
      <c r="D17" s="126"/>
      <c r="E17" s="27"/>
      <c r="F17" s="323">
        <v>50</v>
      </c>
      <c r="G17" s="324">
        <v>107028.98</v>
      </c>
      <c r="H17" s="28">
        <v>0</v>
      </c>
      <c r="I17" s="28">
        <v>0</v>
      </c>
      <c r="J17" s="28">
        <v>107028.98</v>
      </c>
      <c r="K17" s="28">
        <f>+G17+H17+I17-J17</f>
        <v>0</v>
      </c>
      <c r="L17" s="28">
        <v>13757.689600000002</v>
      </c>
      <c r="M17" s="28">
        <v>0</v>
      </c>
      <c r="N17" s="28">
        <v>13757.69</v>
      </c>
      <c r="O17" s="113">
        <v>2</v>
      </c>
      <c r="P17" s="28">
        <f>+K17*O17%</f>
        <v>0</v>
      </c>
      <c r="Q17" s="28">
        <f>+L17+M17-N17+P17</f>
        <v>-0.0003999999989900971</v>
      </c>
      <c r="R17" s="29">
        <f t="shared" si="0"/>
        <v>0.0003999999989900971</v>
      </c>
      <c r="S17" s="30">
        <v>93271.2904</v>
      </c>
      <c r="T17" s="26"/>
      <c r="U17" s="15"/>
    </row>
    <row r="18" spans="1:19" ht="15.75">
      <c r="A18" s="20"/>
      <c r="B18" s="591" t="s">
        <v>174</v>
      </c>
      <c r="C18" s="591"/>
      <c r="D18" s="591"/>
      <c r="E18" s="592"/>
      <c r="F18" s="322"/>
      <c r="G18" s="28">
        <v>42359.31</v>
      </c>
      <c r="H18" s="28">
        <v>0</v>
      </c>
      <c r="I18" s="28">
        <v>0</v>
      </c>
      <c r="J18" s="28">
        <v>0</v>
      </c>
      <c r="K18" s="28">
        <f>+G18+H18+I18+J18</f>
        <v>42359.31</v>
      </c>
      <c r="L18" s="28">
        <v>0</v>
      </c>
      <c r="M18" s="28">
        <v>0</v>
      </c>
      <c r="N18" s="28">
        <v>0</v>
      </c>
      <c r="O18" s="113"/>
      <c r="P18" s="28">
        <v>0</v>
      </c>
      <c r="Q18" s="28">
        <v>0</v>
      </c>
      <c r="R18" s="29">
        <f t="shared" si="0"/>
        <v>42359.31</v>
      </c>
      <c r="S18" s="30">
        <v>42359.31</v>
      </c>
    </row>
    <row r="19" spans="1:19" ht="12.75">
      <c r="A19" s="379" t="s">
        <v>374</v>
      </c>
      <c r="B19" s="377"/>
      <c r="C19" s="377"/>
      <c r="D19" s="377"/>
      <c r="E19" s="378"/>
      <c r="F19" s="380"/>
      <c r="G19" s="381">
        <f>SUM(G13:G18)</f>
        <v>1575536.44</v>
      </c>
      <c r="H19" s="381">
        <f aca="true" t="shared" si="1" ref="H19:S19">SUM(H13:H18)</f>
        <v>0</v>
      </c>
      <c r="I19" s="381">
        <f t="shared" si="1"/>
        <v>0</v>
      </c>
      <c r="J19" s="381">
        <f t="shared" si="1"/>
        <v>107028.98</v>
      </c>
      <c r="K19" s="381">
        <f t="shared" si="1"/>
        <v>1468507.46</v>
      </c>
      <c r="L19" s="381">
        <f t="shared" si="1"/>
        <v>410677.57460000005</v>
      </c>
      <c r="M19" s="381">
        <f t="shared" si="1"/>
        <v>0</v>
      </c>
      <c r="N19" s="381">
        <f t="shared" si="1"/>
        <v>13757.69</v>
      </c>
      <c r="O19" s="381"/>
      <c r="P19" s="381">
        <f t="shared" si="1"/>
        <v>22850.2022</v>
      </c>
      <c r="Q19" s="381">
        <f t="shared" si="1"/>
        <v>419770.08680000005</v>
      </c>
      <c r="R19" s="381">
        <f t="shared" si="1"/>
        <v>1048737.3732</v>
      </c>
      <c r="S19" s="382">
        <f t="shared" si="1"/>
        <v>1236610.2053999999</v>
      </c>
    </row>
    <row r="20" spans="1:19" ht="15.75">
      <c r="A20" s="20"/>
      <c r="B20" s="125" t="s">
        <v>370</v>
      </c>
      <c r="C20" s="125"/>
      <c r="D20" s="125"/>
      <c r="E20" s="376"/>
      <c r="F20" s="322"/>
      <c r="G20" s="28"/>
      <c r="H20" s="28"/>
      <c r="I20" s="28"/>
      <c r="J20" s="28"/>
      <c r="K20" s="28"/>
      <c r="L20" s="28"/>
      <c r="M20" s="28"/>
      <c r="N20" s="28"/>
      <c r="O20" s="113"/>
      <c r="P20" s="28"/>
      <c r="Q20" s="28"/>
      <c r="R20" s="29"/>
      <c r="S20" s="30"/>
    </row>
    <row r="21" spans="1:19" ht="15.75">
      <c r="A21" s="20"/>
      <c r="B21" s="126" t="s">
        <v>371</v>
      </c>
      <c r="C21" s="126"/>
      <c r="D21" s="126"/>
      <c r="E21" s="27"/>
      <c r="F21" s="322">
        <v>50</v>
      </c>
      <c r="G21" s="28">
        <v>71751.34</v>
      </c>
      <c r="H21" s="28">
        <v>0</v>
      </c>
      <c r="I21" s="28">
        <v>0</v>
      </c>
      <c r="J21" s="28">
        <v>0</v>
      </c>
      <c r="K21" s="28">
        <f>+G21+H21+I21+J21</f>
        <v>71751.34</v>
      </c>
      <c r="L21" s="28">
        <v>0</v>
      </c>
      <c r="M21" s="28">
        <v>0</v>
      </c>
      <c r="N21" s="28">
        <v>0</v>
      </c>
      <c r="O21" s="113"/>
      <c r="P21" s="28">
        <v>0</v>
      </c>
      <c r="Q21" s="28">
        <f>+L21+P21</f>
        <v>0</v>
      </c>
      <c r="R21" s="29">
        <f>+K21-Q21</f>
        <v>71751.34</v>
      </c>
      <c r="S21" s="30">
        <v>0</v>
      </c>
    </row>
    <row r="22" spans="1:19" ht="15.75">
      <c r="A22" s="20"/>
      <c r="B22" s="126" t="s">
        <v>389</v>
      </c>
      <c r="C22" s="126"/>
      <c r="D22" s="126"/>
      <c r="E22" s="27"/>
      <c r="F22" s="322">
        <v>50</v>
      </c>
      <c r="G22" s="28">
        <v>0</v>
      </c>
      <c r="H22" s="28">
        <v>0</v>
      </c>
      <c r="I22" s="28">
        <v>93271.31</v>
      </c>
      <c r="J22" s="28">
        <v>0</v>
      </c>
      <c r="K22" s="28">
        <f>+G22+H22+I22+J22</f>
        <v>93271.31</v>
      </c>
      <c r="L22" s="28">
        <v>0</v>
      </c>
      <c r="M22" s="28">
        <v>0</v>
      </c>
      <c r="N22" s="28">
        <v>0</v>
      </c>
      <c r="O22" s="113"/>
      <c r="P22" s="28">
        <v>0</v>
      </c>
      <c r="Q22" s="28">
        <f>+L22+P22</f>
        <v>0</v>
      </c>
      <c r="R22" s="29">
        <f>+K22-Q22</f>
        <v>93271.31</v>
      </c>
      <c r="S22" s="30">
        <v>0</v>
      </c>
    </row>
    <row r="23" spans="1:19" ht="15.75">
      <c r="A23" s="20"/>
      <c r="B23" s="126" t="s">
        <v>395</v>
      </c>
      <c r="C23" s="126"/>
      <c r="D23" s="126"/>
      <c r="E23" s="27"/>
      <c r="F23" s="322">
        <v>50</v>
      </c>
      <c r="G23" s="28">
        <v>0</v>
      </c>
      <c r="H23" s="28">
        <v>0</v>
      </c>
      <c r="I23" s="28">
        <v>289309.94</v>
      </c>
      <c r="J23" s="28">
        <v>0</v>
      </c>
      <c r="K23" s="28">
        <f>+G23+H23+I23+J23</f>
        <v>289309.94</v>
      </c>
      <c r="L23" s="28">
        <v>0</v>
      </c>
      <c r="M23" s="28">
        <v>0</v>
      </c>
      <c r="N23" s="28">
        <v>0</v>
      </c>
      <c r="O23" s="113"/>
      <c r="P23" s="28">
        <v>0</v>
      </c>
      <c r="Q23" s="28">
        <f>+L23+P23</f>
        <v>0</v>
      </c>
      <c r="R23" s="29">
        <f>+K23-Q23</f>
        <v>289309.94</v>
      </c>
      <c r="S23" s="30">
        <v>0</v>
      </c>
    </row>
    <row r="24" spans="1:19" ht="15.75">
      <c r="A24" s="20"/>
      <c r="B24" s="126" t="s">
        <v>372</v>
      </c>
      <c r="C24" s="126"/>
      <c r="D24" s="126"/>
      <c r="E24" s="27"/>
      <c r="F24" s="322">
        <v>50</v>
      </c>
      <c r="G24" s="28">
        <v>0</v>
      </c>
      <c r="H24" s="28">
        <v>0</v>
      </c>
      <c r="I24" s="28">
        <v>29654.24</v>
      </c>
      <c r="J24" s="28">
        <v>0</v>
      </c>
      <c r="K24" s="28">
        <f>+G24+H24+I24+J24</f>
        <v>29654.24</v>
      </c>
      <c r="L24" s="28">
        <v>0</v>
      </c>
      <c r="M24" s="28">
        <v>0</v>
      </c>
      <c r="N24" s="28">
        <v>0</v>
      </c>
      <c r="O24" s="113"/>
      <c r="P24" s="28">
        <v>0</v>
      </c>
      <c r="Q24" s="28">
        <f>+L24+P24</f>
        <v>0</v>
      </c>
      <c r="R24" s="29">
        <f>+K24-Q24</f>
        <v>29654.24</v>
      </c>
      <c r="S24" s="30">
        <v>0</v>
      </c>
    </row>
    <row r="25" spans="1:19" ht="15.75">
      <c r="A25" s="20"/>
      <c r="B25" s="126" t="s">
        <v>373</v>
      </c>
      <c r="C25" s="126"/>
      <c r="D25" s="126"/>
      <c r="E25" s="27"/>
      <c r="F25" s="322">
        <v>50</v>
      </c>
      <c r="G25" s="28">
        <v>0</v>
      </c>
      <c r="H25" s="28">
        <v>0</v>
      </c>
      <c r="I25" s="28">
        <v>686414.05</v>
      </c>
      <c r="J25" s="28">
        <v>0</v>
      </c>
      <c r="K25" s="28">
        <f>+G25+H25+I25+J25</f>
        <v>686414.05</v>
      </c>
      <c r="L25" s="28">
        <v>0</v>
      </c>
      <c r="M25" s="28">
        <v>0</v>
      </c>
      <c r="N25" s="28">
        <v>0</v>
      </c>
      <c r="O25" s="113"/>
      <c r="P25" s="28">
        <v>0</v>
      </c>
      <c r="Q25" s="28">
        <f>+L25+P25</f>
        <v>0</v>
      </c>
      <c r="R25" s="29">
        <f>+K25-Q25</f>
        <v>686414.05</v>
      </c>
      <c r="S25" s="30">
        <v>0</v>
      </c>
    </row>
    <row r="26" spans="1:19" ht="12.75">
      <c r="A26" s="379" t="s">
        <v>374</v>
      </c>
      <c r="B26" s="377"/>
      <c r="C26" s="377"/>
      <c r="D26" s="377"/>
      <c r="E26" s="378"/>
      <c r="F26" s="380"/>
      <c r="G26" s="381">
        <f>SUM(G21:G25)</f>
        <v>71751.34</v>
      </c>
      <c r="H26" s="381">
        <f aca="true" t="shared" si="2" ref="H26:S26">SUM(H21:H25)</f>
        <v>0</v>
      </c>
      <c r="I26" s="381">
        <f t="shared" si="2"/>
        <v>1098649.54</v>
      </c>
      <c r="J26" s="381">
        <f t="shared" si="2"/>
        <v>0</v>
      </c>
      <c r="K26" s="381">
        <f t="shared" si="2"/>
        <v>1170400.88</v>
      </c>
      <c r="L26" s="381">
        <f t="shared" si="2"/>
        <v>0</v>
      </c>
      <c r="M26" s="381">
        <f t="shared" si="2"/>
        <v>0</v>
      </c>
      <c r="N26" s="381">
        <f t="shared" si="2"/>
        <v>0</v>
      </c>
      <c r="O26" s="381"/>
      <c r="P26" s="381">
        <f t="shared" si="2"/>
        <v>0</v>
      </c>
      <c r="Q26" s="381">
        <f t="shared" si="2"/>
        <v>0</v>
      </c>
      <c r="R26" s="381">
        <f t="shared" si="2"/>
        <v>1170400.88</v>
      </c>
      <c r="S26" s="382">
        <f t="shared" si="2"/>
        <v>0</v>
      </c>
    </row>
    <row r="27" spans="1:21" s="37" customFormat="1" ht="24.75" customHeight="1" thickBot="1">
      <c r="A27" s="31"/>
      <c r="B27" s="127"/>
      <c r="C27" s="127"/>
      <c r="D27" s="127"/>
      <c r="E27" s="32" t="s">
        <v>167</v>
      </c>
      <c r="F27" s="325"/>
      <c r="G27" s="33">
        <f>+G19+G26</f>
        <v>1647287.78</v>
      </c>
      <c r="H27" s="33">
        <f aca="true" t="shared" si="3" ref="H27:S27">+H19+H26</f>
        <v>0</v>
      </c>
      <c r="I27" s="33">
        <f t="shared" si="3"/>
        <v>1098649.54</v>
      </c>
      <c r="J27" s="33">
        <f t="shared" si="3"/>
        <v>107028.98</v>
      </c>
      <c r="K27" s="33">
        <f t="shared" si="3"/>
        <v>2638908.34</v>
      </c>
      <c r="L27" s="33">
        <f t="shared" si="3"/>
        <v>410677.57460000005</v>
      </c>
      <c r="M27" s="33">
        <f t="shared" si="3"/>
        <v>0</v>
      </c>
      <c r="N27" s="33">
        <f t="shared" si="3"/>
        <v>13757.69</v>
      </c>
      <c r="O27" s="33"/>
      <c r="P27" s="33">
        <f t="shared" si="3"/>
        <v>22850.2022</v>
      </c>
      <c r="Q27" s="33">
        <f t="shared" si="3"/>
        <v>419770.08680000005</v>
      </c>
      <c r="R27" s="33">
        <f t="shared" si="3"/>
        <v>2219138.2532</v>
      </c>
      <c r="S27" s="34">
        <f t="shared" si="3"/>
        <v>1236610.2053999999</v>
      </c>
      <c r="T27" s="35"/>
      <c r="U27" s="36"/>
    </row>
    <row r="28" spans="1:19" ht="15.75">
      <c r="A28" s="20"/>
      <c r="B28" s="126"/>
      <c r="C28" s="126"/>
      <c r="D28" s="126"/>
      <c r="E28" s="27"/>
      <c r="F28" s="322"/>
      <c r="G28" s="28"/>
      <c r="H28" s="28"/>
      <c r="I28" s="28"/>
      <c r="J28" s="28"/>
      <c r="K28" s="28"/>
      <c r="L28" s="28"/>
      <c r="M28" s="28"/>
      <c r="N28" s="28"/>
      <c r="O28" s="113"/>
      <c r="P28" s="28"/>
      <c r="Q28" s="28"/>
      <c r="R28" s="29"/>
      <c r="S28" s="30"/>
    </row>
    <row r="29" spans="1:21" ht="15.75">
      <c r="A29" s="20"/>
      <c r="B29" s="591" t="s">
        <v>221</v>
      </c>
      <c r="C29" s="591"/>
      <c r="D29" s="591"/>
      <c r="E29" s="592"/>
      <c r="F29" s="322">
        <v>10</v>
      </c>
      <c r="G29" s="28">
        <v>139534.64</v>
      </c>
      <c r="H29" s="28">
        <v>0</v>
      </c>
      <c r="I29" s="28">
        <f>+K29-G29+25</f>
        <v>9057.25</v>
      </c>
      <c r="J29" s="28">
        <v>25</v>
      </c>
      <c r="K29" s="28">
        <v>148566.89</v>
      </c>
      <c r="L29" s="28">
        <v>91818.98</v>
      </c>
      <c r="M29" s="28">
        <v>0</v>
      </c>
      <c r="N29" s="28">
        <v>0</v>
      </c>
      <c r="O29" s="113">
        <v>10</v>
      </c>
      <c r="P29" s="28">
        <f>+Q29-L29</f>
        <v>14859.190000000002</v>
      </c>
      <c r="Q29" s="28">
        <v>106678.17</v>
      </c>
      <c r="R29" s="29">
        <f>+K29-Q29</f>
        <v>41888.720000000016</v>
      </c>
      <c r="S29" s="30">
        <v>47715.66</v>
      </c>
      <c r="T29" s="26"/>
      <c r="U29" s="15"/>
    </row>
    <row r="30" spans="1:21" s="41" customFormat="1" ht="24.75" customHeight="1" thickBot="1">
      <c r="A30" s="38"/>
      <c r="B30" s="128"/>
      <c r="C30" s="128"/>
      <c r="D30" s="128"/>
      <c r="E30" s="32" t="s">
        <v>167</v>
      </c>
      <c r="F30" s="325"/>
      <c r="G30" s="33">
        <f>SUM(G29:G29)</f>
        <v>139534.64</v>
      </c>
      <c r="H30" s="33">
        <f>+H29</f>
        <v>0</v>
      </c>
      <c r="I30" s="33">
        <f>SUM(I29:I29)</f>
        <v>9057.25</v>
      </c>
      <c r="J30" s="33">
        <f>SUM(J29:J29)</f>
        <v>25</v>
      </c>
      <c r="K30" s="33">
        <f>SUM(K29:K29)</f>
        <v>148566.89</v>
      </c>
      <c r="L30" s="33">
        <f>SUM(L29:L29)</f>
        <v>91818.98</v>
      </c>
      <c r="M30" s="33">
        <f>+M29</f>
        <v>0</v>
      </c>
      <c r="N30" s="33">
        <f>SUM(N29:N29)</f>
        <v>0</v>
      </c>
      <c r="O30" s="114"/>
      <c r="P30" s="33">
        <f>SUM(P29:P29)</f>
        <v>14859.190000000002</v>
      </c>
      <c r="Q30" s="33">
        <f>SUM(Q29:Q29)</f>
        <v>106678.17</v>
      </c>
      <c r="R30" s="33">
        <f>SUM(R29:R29)</f>
        <v>41888.720000000016</v>
      </c>
      <c r="S30" s="34">
        <v>47715.66</v>
      </c>
      <c r="T30" s="39"/>
      <c r="U30" s="40"/>
    </row>
    <row r="31" spans="1:19" ht="6" customHeight="1">
      <c r="A31" s="20"/>
      <c r="B31" s="126"/>
      <c r="C31" s="126"/>
      <c r="D31" s="126"/>
      <c r="E31" s="27"/>
      <c r="F31" s="322"/>
      <c r="G31" s="28"/>
      <c r="H31" s="28"/>
      <c r="I31" s="28"/>
      <c r="J31" s="28"/>
      <c r="K31" s="28"/>
      <c r="L31" s="28"/>
      <c r="M31" s="28"/>
      <c r="N31" s="28"/>
      <c r="O31" s="113"/>
      <c r="P31" s="28"/>
      <c r="Q31" s="28"/>
      <c r="R31" s="29"/>
      <c r="S31" s="30"/>
    </row>
    <row r="32" spans="1:19" ht="15.75">
      <c r="A32" s="20"/>
      <c r="B32" s="591" t="s">
        <v>220</v>
      </c>
      <c r="C32" s="591"/>
      <c r="D32" s="591"/>
      <c r="E32" s="592"/>
      <c r="F32" s="322">
        <v>5</v>
      </c>
      <c r="G32" s="28">
        <v>36167.59</v>
      </c>
      <c r="H32" s="28">
        <v>0</v>
      </c>
      <c r="I32" s="28">
        <f>+K32-G32</f>
        <v>0</v>
      </c>
      <c r="J32" s="28">
        <v>0</v>
      </c>
      <c r="K32" s="28">
        <v>36167.59</v>
      </c>
      <c r="L32" s="28">
        <v>34527.63</v>
      </c>
      <c r="M32" s="28">
        <v>0</v>
      </c>
      <c r="N32" s="28">
        <v>0</v>
      </c>
      <c r="O32" s="113">
        <v>20</v>
      </c>
      <c r="P32" s="28">
        <f>+Q32-L32</f>
        <v>410</v>
      </c>
      <c r="Q32" s="28">
        <v>34937.63</v>
      </c>
      <c r="R32" s="29">
        <f>+K32-Q32</f>
        <v>1229.9599999999991</v>
      </c>
      <c r="S32" s="30">
        <v>1639.96</v>
      </c>
    </row>
    <row r="33" spans="1:21" s="41" customFormat="1" ht="24.75" customHeight="1" thickBot="1">
      <c r="A33" s="38"/>
      <c r="B33" s="128"/>
      <c r="C33" s="128"/>
      <c r="D33" s="128"/>
      <c r="E33" s="32" t="s">
        <v>167</v>
      </c>
      <c r="F33" s="325"/>
      <c r="G33" s="33">
        <f aca="true" t="shared" si="4" ref="G33:N33">SUM(G32:G32)</f>
        <v>36167.59</v>
      </c>
      <c r="H33" s="33">
        <f>+H32</f>
        <v>0</v>
      </c>
      <c r="I33" s="33">
        <f t="shared" si="4"/>
        <v>0</v>
      </c>
      <c r="J33" s="33">
        <f t="shared" si="4"/>
        <v>0</v>
      </c>
      <c r="K33" s="33">
        <f t="shared" si="4"/>
        <v>36167.59</v>
      </c>
      <c r="L33" s="33">
        <f t="shared" si="4"/>
        <v>34527.63</v>
      </c>
      <c r="M33" s="33">
        <f>+M32</f>
        <v>0</v>
      </c>
      <c r="N33" s="33">
        <f t="shared" si="4"/>
        <v>0</v>
      </c>
      <c r="O33" s="114"/>
      <c r="P33" s="33">
        <f>SUM(P32:P32)</f>
        <v>410</v>
      </c>
      <c r="Q33" s="33">
        <f>SUM(Q32:Q32)</f>
        <v>34937.63</v>
      </c>
      <c r="R33" s="33">
        <f>SUM(R32:R32)</f>
        <v>1229.9599999999991</v>
      </c>
      <c r="S33" s="34">
        <v>1639.96</v>
      </c>
      <c r="T33" s="39"/>
      <c r="U33" s="40"/>
    </row>
    <row r="34" spans="1:19" ht="4.5" customHeight="1">
      <c r="A34" s="20"/>
      <c r="B34" s="126"/>
      <c r="C34" s="126"/>
      <c r="D34" s="126"/>
      <c r="E34" s="27"/>
      <c r="F34" s="322"/>
      <c r="G34" s="28"/>
      <c r="H34" s="28"/>
      <c r="I34" s="28"/>
      <c r="J34" s="28"/>
      <c r="K34" s="28"/>
      <c r="L34" s="28"/>
      <c r="M34" s="28"/>
      <c r="N34" s="28"/>
      <c r="O34" s="113"/>
      <c r="P34" s="28"/>
      <c r="Q34" s="28"/>
      <c r="R34" s="29"/>
      <c r="S34" s="30"/>
    </row>
    <row r="35" spans="1:19" ht="15.75">
      <c r="A35" s="20"/>
      <c r="B35" s="591" t="s">
        <v>219</v>
      </c>
      <c r="C35" s="591"/>
      <c r="D35" s="591"/>
      <c r="E35" s="592"/>
      <c r="F35" s="322">
        <v>10</v>
      </c>
      <c r="G35" s="28">
        <v>211225.61</v>
      </c>
      <c r="H35" s="28">
        <v>0</v>
      </c>
      <c r="I35" s="28">
        <f>+K35-G35</f>
        <v>5344</v>
      </c>
      <c r="J35" s="28">
        <v>0</v>
      </c>
      <c r="K35" s="28">
        <v>216569.61</v>
      </c>
      <c r="L35" s="28">
        <v>183387.16</v>
      </c>
      <c r="M35" s="28">
        <v>0</v>
      </c>
      <c r="N35" s="28">
        <v>0</v>
      </c>
      <c r="O35" s="113">
        <v>10</v>
      </c>
      <c r="P35" s="28">
        <f>+K35*O35%</f>
        <v>21656.961</v>
      </c>
      <c r="Q35" s="28">
        <f>+L35+M35-N35+P35</f>
        <v>205044.121</v>
      </c>
      <c r="R35" s="29">
        <f>+K35-Q35</f>
        <v>11525.488999999972</v>
      </c>
      <c r="S35" s="30">
        <v>27838.448999999964</v>
      </c>
    </row>
    <row r="36" spans="1:21" s="41" customFormat="1" ht="24.75" customHeight="1" thickBot="1">
      <c r="A36" s="38"/>
      <c r="B36" s="128"/>
      <c r="C36" s="128"/>
      <c r="D36" s="128"/>
      <c r="E36" s="32" t="s">
        <v>168</v>
      </c>
      <c r="F36" s="325"/>
      <c r="G36" s="33">
        <f aca="true" t="shared" si="5" ref="G36:N36">SUM(G35:G35)</f>
        <v>211225.61</v>
      </c>
      <c r="H36" s="33">
        <f>+H35</f>
        <v>0</v>
      </c>
      <c r="I36" s="33">
        <f t="shared" si="5"/>
        <v>5344</v>
      </c>
      <c r="J36" s="33">
        <f t="shared" si="5"/>
        <v>0</v>
      </c>
      <c r="K36" s="33">
        <f t="shared" si="5"/>
        <v>216569.61</v>
      </c>
      <c r="L36" s="33">
        <f t="shared" si="5"/>
        <v>183387.16</v>
      </c>
      <c r="M36" s="33">
        <f>+M35</f>
        <v>0</v>
      </c>
      <c r="N36" s="33">
        <f t="shared" si="5"/>
        <v>0</v>
      </c>
      <c r="O36" s="114"/>
      <c r="P36" s="33">
        <f>SUM(P35:P35)</f>
        <v>21656.961</v>
      </c>
      <c r="Q36" s="33">
        <f>SUM(Q35:Q35)</f>
        <v>205044.121</v>
      </c>
      <c r="R36" s="33">
        <f>SUM(R35:R35)</f>
        <v>11525.488999999972</v>
      </c>
      <c r="S36" s="34">
        <v>27838.448999999964</v>
      </c>
      <c r="T36" s="39"/>
      <c r="U36" s="40"/>
    </row>
    <row r="37" spans="1:21" ht="4.5" customHeight="1">
      <c r="A37" s="20"/>
      <c r="B37" s="123"/>
      <c r="C37" s="123"/>
      <c r="D37" s="123"/>
      <c r="E37" s="21"/>
      <c r="F37" s="22"/>
      <c r="G37" s="28"/>
      <c r="H37" s="28"/>
      <c r="I37" s="28"/>
      <c r="J37" s="28"/>
      <c r="K37" s="28"/>
      <c r="L37" s="28"/>
      <c r="M37" s="28"/>
      <c r="N37" s="28"/>
      <c r="O37" s="124"/>
      <c r="P37" s="22"/>
      <c r="Q37" s="22"/>
      <c r="R37" s="24"/>
      <c r="S37" s="25"/>
      <c r="T37" s="26"/>
      <c r="U37" s="15"/>
    </row>
    <row r="38" spans="1:21" ht="15.75">
      <c r="A38" s="20"/>
      <c r="B38" s="123" t="s">
        <v>169</v>
      </c>
      <c r="C38" s="123" t="s">
        <v>212</v>
      </c>
      <c r="D38" s="123"/>
      <c r="E38" s="21"/>
      <c r="F38" s="322">
        <v>10</v>
      </c>
      <c r="G38" s="28">
        <v>229167.42</v>
      </c>
      <c r="H38" s="28">
        <v>0</v>
      </c>
      <c r="I38" s="28">
        <f>+K38-G38</f>
        <v>6646.899999999994</v>
      </c>
      <c r="J38" s="28">
        <v>0</v>
      </c>
      <c r="K38" s="28">
        <v>235814.32</v>
      </c>
      <c r="L38" s="28">
        <v>200370.95</v>
      </c>
      <c r="M38" s="28">
        <v>0</v>
      </c>
      <c r="N38" s="28">
        <v>0</v>
      </c>
      <c r="O38" s="113">
        <v>10</v>
      </c>
      <c r="P38" s="28">
        <f>+Q38-L38</f>
        <v>23580.47</v>
      </c>
      <c r="Q38" s="28">
        <v>223951.42</v>
      </c>
      <c r="R38" s="29">
        <f>+K38-Q38</f>
        <v>11862.899999999994</v>
      </c>
      <c r="S38" s="30">
        <v>28796.47</v>
      </c>
      <c r="T38" s="26"/>
      <c r="U38" s="15"/>
    </row>
    <row r="39" spans="1:21" s="41" customFormat="1" ht="24.75" customHeight="1" thickBot="1">
      <c r="A39" s="38"/>
      <c r="B39" s="129"/>
      <c r="C39" s="129"/>
      <c r="D39" s="129"/>
      <c r="E39" s="32" t="s">
        <v>168</v>
      </c>
      <c r="F39" s="326"/>
      <c r="G39" s="42">
        <f>SUM(G38)</f>
        <v>229167.42</v>
      </c>
      <c r="H39" s="42">
        <f>+H38</f>
        <v>0</v>
      </c>
      <c r="I39" s="42">
        <f aca="true" t="shared" si="6" ref="I39:R39">SUM(I38)</f>
        <v>6646.899999999994</v>
      </c>
      <c r="J39" s="42">
        <f t="shared" si="6"/>
        <v>0</v>
      </c>
      <c r="K39" s="42">
        <f t="shared" si="6"/>
        <v>235814.32</v>
      </c>
      <c r="L39" s="42">
        <f t="shared" si="6"/>
        <v>200370.95</v>
      </c>
      <c r="M39" s="42">
        <f>+M38</f>
        <v>0</v>
      </c>
      <c r="N39" s="42">
        <f t="shared" si="6"/>
        <v>0</v>
      </c>
      <c r="O39" s="115"/>
      <c r="P39" s="42">
        <f t="shared" si="6"/>
        <v>23580.47</v>
      </c>
      <c r="Q39" s="42">
        <f t="shared" si="6"/>
        <v>223951.42</v>
      </c>
      <c r="R39" s="42">
        <f t="shared" si="6"/>
        <v>11862.899999999994</v>
      </c>
      <c r="S39" s="43">
        <v>28796.47</v>
      </c>
      <c r="T39" s="39"/>
      <c r="U39" s="40"/>
    </row>
    <row r="40" spans="1:21" s="41" customFormat="1" ht="24.75" customHeight="1">
      <c r="A40" s="38"/>
      <c r="B40" s="123" t="s">
        <v>326</v>
      </c>
      <c r="C40" s="123"/>
      <c r="D40" s="123"/>
      <c r="E40" s="21"/>
      <c r="F40" s="322">
        <v>10</v>
      </c>
      <c r="G40" s="28">
        <v>1741</v>
      </c>
      <c r="H40" s="28">
        <v>0</v>
      </c>
      <c r="I40" s="28">
        <v>0</v>
      </c>
      <c r="J40" s="28">
        <v>0</v>
      </c>
      <c r="K40" s="28">
        <f>SUM(G40:I40)</f>
        <v>1741</v>
      </c>
      <c r="L40" s="28">
        <v>682.64</v>
      </c>
      <c r="M40" s="28">
        <v>0</v>
      </c>
      <c r="N40" s="28">
        <v>0</v>
      </c>
      <c r="O40" s="116">
        <v>10</v>
      </c>
      <c r="P40" s="28">
        <f>+Q40-L40</f>
        <v>174.10000000000002</v>
      </c>
      <c r="Q40" s="28">
        <v>856.74</v>
      </c>
      <c r="R40" s="29">
        <f>+K40-Q40</f>
        <v>884.26</v>
      </c>
      <c r="S40" s="30">
        <v>1058.36</v>
      </c>
      <c r="T40" s="39"/>
      <c r="U40" s="40"/>
    </row>
    <row r="41" spans="1:21" s="41" customFormat="1" ht="24.75" customHeight="1" thickBot="1">
      <c r="A41" s="38"/>
      <c r="B41" s="129"/>
      <c r="C41" s="129"/>
      <c r="D41" s="129"/>
      <c r="E41" s="32" t="s">
        <v>170</v>
      </c>
      <c r="F41" s="326"/>
      <c r="G41" s="42">
        <f>+G40</f>
        <v>1741</v>
      </c>
      <c r="H41" s="42">
        <f>+H40</f>
        <v>0</v>
      </c>
      <c r="I41" s="42">
        <v>0</v>
      </c>
      <c r="J41" s="42">
        <f>SUM(J40)</f>
        <v>0</v>
      </c>
      <c r="K41" s="42">
        <f>SUM(K40)</f>
        <v>1741</v>
      </c>
      <c r="L41" s="42">
        <f>SUM(L40)</f>
        <v>682.64</v>
      </c>
      <c r="M41" s="42">
        <f>+M40</f>
        <v>0</v>
      </c>
      <c r="N41" s="42">
        <f>SUM(N40)</f>
        <v>0</v>
      </c>
      <c r="O41" s="115"/>
      <c r="P41" s="42">
        <f>SUM(P40)</f>
        <v>174.10000000000002</v>
      </c>
      <c r="Q41" s="42">
        <f>+L41+P41</f>
        <v>856.74</v>
      </c>
      <c r="R41" s="42">
        <f>SUM(R40)</f>
        <v>884.26</v>
      </c>
      <c r="S41" s="43">
        <v>1058.36</v>
      </c>
      <c r="T41" s="39"/>
      <c r="U41" s="40"/>
    </row>
    <row r="42" spans="1:19" ht="15.75">
      <c r="A42" s="20"/>
      <c r="B42" s="123" t="s">
        <v>217</v>
      </c>
      <c r="C42" s="123"/>
      <c r="D42" s="123"/>
      <c r="E42" s="21"/>
      <c r="F42" s="327">
        <v>10</v>
      </c>
      <c r="G42" s="28">
        <v>126623.88</v>
      </c>
      <c r="H42" s="28">
        <v>0</v>
      </c>
      <c r="I42" s="28">
        <f>+K42-G42</f>
        <v>0</v>
      </c>
      <c r="J42" s="28">
        <v>0</v>
      </c>
      <c r="K42" s="28">
        <v>126623.88</v>
      </c>
      <c r="L42" s="28">
        <v>90184.38</v>
      </c>
      <c r="M42" s="28">
        <v>0</v>
      </c>
      <c r="N42" s="28">
        <v>0</v>
      </c>
      <c r="O42" s="116">
        <v>10</v>
      </c>
      <c r="P42" s="28">
        <v>12662.39</v>
      </c>
      <c r="Q42" s="28">
        <f>+L42+M42-N42+P42</f>
        <v>102846.77</v>
      </c>
      <c r="R42" s="29">
        <f>+K42-Q42</f>
        <v>23777.11</v>
      </c>
      <c r="S42" s="30">
        <v>36439.5</v>
      </c>
    </row>
    <row r="43" spans="1:19" s="41" customFormat="1" ht="24.75" customHeight="1" thickBot="1">
      <c r="A43" s="38"/>
      <c r="B43" s="129"/>
      <c r="C43" s="129"/>
      <c r="D43" s="129"/>
      <c r="E43" s="32" t="s">
        <v>170</v>
      </c>
      <c r="F43" s="326"/>
      <c r="G43" s="42">
        <f aca="true" t="shared" si="7" ref="G43:N43">SUM(G42)</f>
        <v>126623.88</v>
      </c>
      <c r="H43" s="42">
        <f>+H42</f>
        <v>0</v>
      </c>
      <c r="I43" s="42">
        <f t="shared" si="7"/>
        <v>0</v>
      </c>
      <c r="J43" s="42">
        <f t="shared" si="7"/>
        <v>0</v>
      </c>
      <c r="K43" s="42">
        <f t="shared" si="7"/>
        <v>126623.88</v>
      </c>
      <c r="L43" s="42">
        <f t="shared" si="7"/>
        <v>90184.38</v>
      </c>
      <c r="M43" s="42">
        <f>+M42</f>
        <v>0</v>
      </c>
      <c r="N43" s="42">
        <f t="shared" si="7"/>
        <v>0</v>
      </c>
      <c r="O43" s="115"/>
      <c r="P43" s="42">
        <f>SUM(P42)</f>
        <v>12662.39</v>
      </c>
      <c r="Q43" s="42">
        <f>SUM(Q42)</f>
        <v>102846.77</v>
      </c>
      <c r="R43" s="42">
        <f>SUM(R42)</f>
        <v>23777.11</v>
      </c>
      <c r="S43" s="43">
        <v>36439.5</v>
      </c>
    </row>
    <row r="44" spans="1:19" ht="21.75" customHeight="1">
      <c r="A44" s="20"/>
      <c r="B44" s="123" t="s">
        <v>218</v>
      </c>
      <c r="C44" s="123"/>
      <c r="D44" s="123"/>
      <c r="E44" s="21"/>
      <c r="F44" s="327">
        <v>5</v>
      </c>
      <c r="G44" s="28">
        <v>6423.78</v>
      </c>
      <c r="H44" s="28">
        <v>0</v>
      </c>
      <c r="I44" s="28">
        <v>0</v>
      </c>
      <c r="J44" s="28">
        <v>0</v>
      </c>
      <c r="K44" s="28">
        <f>SUM(G44:I44)-J44</f>
        <v>6423.78</v>
      </c>
      <c r="L44" s="28">
        <v>3623.79</v>
      </c>
      <c r="M44" s="28">
        <v>0</v>
      </c>
      <c r="N44" s="28">
        <v>0</v>
      </c>
      <c r="O44" s="117">
        <v>20</v>
      </c>
      <c r="P44" s="28">
        <f>+Q44-L44</f>
        <v>699.9899999999998</v>
      </c>
      <c r="Q44" s="28">
        <v>4323.78</v>
      </c>
      <c r="R44" s="29">
        <f>+K44-Q44</f>
        <v>2100</v>
      </c>
      <c r="S44" s="30">
        <v>2799.99</v>
      </c>
    </row>
    <row r="45" spans="1:19" s="41" customFormat="1" ht="24.75" customHeight="1" thickBot="1">
      <c r="A45" s="38"/>
      <c r="B45" s="129"/>
      <c r="C45" s="129"/>
      <c r="D45" s="129"/>
      <c r="E45" s="32" t="s">
        <v>171</v>
      </c>
      <c r="F45" s="328"/>
      <c r="G45" s="44">
        <f aca="true" t="shared" si="8" ref="G45:N45">SUM(G44)</f>
        <v>6423.78</v>
      </c>
      <c r="H45" s="44">
        <f>+H44</f>
        <v>0</v>
      </c>
      <c r="I45" s="44">
        <f t="shared" si="8"/>
        <v>0</v>
      </c>
      <c r="J45" s="44">
        <f t="shared" si="8"/>
        <v>0</v>
      </c>
      <c r="K45" s="44">
        <f t="shared" si="8"/>
        <v>6423.78</v>
      </c>
      <c r="L45" s="44">
        <f t="shared" si="8"/>
        <v>3623.79</v>
      </c>
      <c r="M45" s="44">
        <f>+M44</f>
        <v>0</v>
      </c>
      <c r="N45" s="44">
        <f t="shared" si="8"/>
        <v>0</v>
      </c>
      <c r="O45" s="118"/>
      <c r="P45" s="44">
        <f>SUM(P44)</f>
        <v>699.9899999999998</v>
      </c>
      <c r="Q45" s="44">
        <f>SUM(Q44)</f>
        <v>4323.78</v>
      </c>
      <c r="R45" s="44">
        <f>SUM(R44)</f>
        <v>2100</v>
      </c>
      <c r="S45" s="45">
        <v>2799.99</v>
      </c>
    </row>
    <row r="46" spans="1:21" ht="8.25" customHeight="1" thickTop="1">
      <c r="A46" s="579" t="s">
        <v>22</v>
      </c>
      <c r="B46" s="580"/>
      <c r="C46" s="580"/>
      <c r="D46" s="580"/>
      <c r="E46" s="580"/>
      <c r="F46" s="580"/>
      <c r="G46" s="60"/>
      <c r="H46" s="60"/>
      <c r="I46" s="60"/>
      <c r="J46" s="60"/>
      <c r="K46" s="60"/>
      <c r="L46" s="330"/>
      <c r="M46" s="60"/>
      <c r="N46" s="332"/>
      <c r="O46" s="119"/>
      <c r="P46" s="333"/>
      <c r="Q46" s="23"/>
      <c r="R46" s="23"/>
      <c r="S46" s="371"/>
      <c r="T46" s="26"/>
      <c r="U46" s="15"/>
    </row>
    <row r="47" spans="1:21" ht="15.75">
      <c r="A47" s="581"/>
      <c r="B47" s="582"/>
      <c r="C47" s="582"/>
      <c r="D47" s="582"/>
      <c r="E47" s="582"/>
      <c r="F47" s="582"/>
      <c r="G47" s="46">
        <f aca="true" t="shared" si="9" ref="G47:M47">+G27+G30+G33+G36+G39+G41+G43+G45</f>
        <v>2398171.6999999997</v>
      </c>
      <c r="H47" s="46">
        <f t="shared" si="9"/>
        <v>0</v>
      </c>
      <c r="I47" s="46">
        <f t="shared" si="9"/>
        <v>1119697.69</v>
      </c>
      <c r="J47" s="46">
        <f t="shared" si="9"/>
        <v>107053.98</v>
      </c>
      <c r="K47" s="46">
        <f t="shared" si="9"/>
        <v>3410815.409999999</v>
      </c>
      <c r="L47" s="46">
        <f t="shared" si="9"/>
        <v>1015273.1046000002</v>
      </c>
      <c r="M47" s="46">
        <f t="shared" si="9"/>
        <v>0</v>
      </c>
      <c r="N47" s="46">
        <f>+N27+N30+N33+N36+N39+N41+N43+N45</f>
        <v>13757.69</v>
      </c>
      <c r="O47" s="46"/>
      <c r="P47" s="46">
        <f>+P27+P30+P33+P36+P39+P41+P43+P45+0.97</f>
        <v>96894.27320000001</v>
      </c>
      <c r="Q47" s="46">
        <f>+Q27+Q30+Q33+Q36+Q39+Q41+Q43+Q45</f>
        <v>1098408.7178000002</v>
      </c>
      <c r="R47" s="46">
        <f>+R27+R30+R33+R36+R39+R41+R43+R45</f>
        <v>2312406.6922</v>
      </c>
      <c r="S47" s="372">
        <v>1382898.5943999998</v>
      </c>
      <c r="T47" s="26"/>
      <c r="U47" s="15"/>
    </row>
    <row r="48" spans="1:21" ht="7.5" customHeight="1" thickBot="1">
      <c r="A48" s="583"/>
      <c r="B48" s="584"/>
      <c r="C48" s="584"/>
      <c r="D48" s="584"/>
      <c r="E48" s="584"/>
      <c r="F48" s="584"/>
      <c r="G48" s="52"/>
      <c r="H48" s="52"/>
      <c r="I48" s="52"/>
      <c r="J48" s="52"/>
      <c r="K48" s="52"/>
      <c r="L48" s="331"/>
      <c r="M48" s="52"/>
      <c r="N48" s="283"/>
      <c r="O48" s="120"/>
      <c r="P48" s="334"/>
      <c r="Q48" s="47"/>
      <c r="R48" s="47"/>
      <c r="S48" s="373"/>
      <c r="T48" s="26"/>
      <c r="U48" s="15"/>
    </row>
    <row r="49" spans="1:20" ht="15.75" thickTop="1">
      <c r="A49" s="585" t="s">
        <v>383</v>
      </c>
      <c r="B49" s="585"/>
      <c r="C49" s="585"/>
      <c r="D49" s="585"/>
      <c r="E49" s="585"/>
      <c r="F49" s="585"/>
      <c r="G49" s="585"/>
      <c r="H49" s="585"/>
      <c r="I49" s="585"/>
      <c r="J49" s="585"/>
      <c r="T49" s="15"/>
    </row>
    <row r="50" spans="1:20" ht="15">
      <c r="A50" s="10" t="s">
        <v>258</v>
      </c>
      <c r="B50" s="10"/>
      <c r="L50" s="14"/>
      <c r="M50" s="14"/>
      <c r="N50" s="14"/>
      <c r="O50" s="14"/>
      <c r="P50" s="58"/>
      <c r="Q50" s="58"/>
      <c r="T50" s="15"/>
    </row>
    <row r="51" spans="6:20" ht="15">
      <c r="F51" s="15" t="s">
        <v>45</v>
      </c>
      <c r="P51" s="58"/>
      <c r="T51" s="15"/>
    </row>
    <row r="55" ht="12.75">
      <c r="E55" s="14" t="s">
        <v>328</v>
      </c>
    </row>
    <row r="56" ht="12.75">
      <c r="P56" s="58"/>
    </row>
    <row r="59" ht="15">
      <c r="T59" s="15"/>
    </row>
    <row r="60" ht="15">
      <c r="T60" s="15"/>
    </row>
    <row r="61" ht="15">
      <c r="T61" s="15"/>
    </row>
    <row r="62" ht="15">
      <c r="T62" s="15"/>
    </row>
    <row r="63" ht="15.75" customHeight="1">
      <c r="R63" s="15"/>
    </row>
    <row r="64" ht="15">
      <c r="R64" s="15"/>
    </row>
    <row r="65" ht="15.75" customHeight="1">
      <c r="R65" s="15"/>
    </row>
    <row r="66" ht="15">
      <c r="R66" s="15"/>
    </row>
    <row r="67" ht="15">
      <c r="R67" s="15"/>
    </row>
    <row r="68" ht="15">
      <c r="R68" s="15"/>
    </row>
    <row r="69" ht="15">
      <c r="R69" s="15"/>
    </row>
    <row r="73" s="61" customFormat="1" ht="24.75" customHeight="1"/>
    <row r="76" ht="15">
      <c r="R76" s="15"/>
    </row>
    <row r="77" ht="15">
      <c r="R77" s="15"/>
    </row>
    <row r="78" ht="15">
      <c r="R78" s="15"/>
    </row>
    <row r="79" ht="15">
      <c r="R79" s="15"/>
    </row>
    <row r="80" ht="15">
      <c r="R80" s="15"/>
    </row>
    <row r="81" ht="15">
      <c r="R81" s="15"/>
    </row>
    <row r="82" ht="15">
      <c r="R82" s="15"/>
    </row>
    <row r="83" ht="15">
      <c r="R83" s="15"/>
    </row>
    <row r="84" s="41" customFormat="1" ht="15.75">
      <c r="R84" s="40"/>
    </row>
    <row r="85" s="41" customFormat="1" ht="15.75">
      <c r="R85" s="40"/>
    </row>
    <row r="86" s="41" customFormat="1" ht="15.75">
      <c r="R86" s="40"/>
    </row>
    <row r="87" ht="16.5" customHeight="1">
      <c r="T87" s="15"/>
    </row>
    <row r="88" ht="15">
      <c r="T88" s="15"/>
    </row>
    <row r="89" ht="15">
      <c r="T89" s="15"/>
    </row>
    <row r="90" ht="15">
      <c r="T90" s="15"/>
    </row>
    <row r="91" ht="15">
      <c r="T91" s="15"/>
    </row>
    <row r="92" ht="15">
      <c r="T92" s="15"/>
    </row>
    <row r="93" ht="15">
      <c r="T93" s="15"/>
    </row>
    <row r="94" ht="15">
      <c r="T94" s="15"/>
    </row>
    <row r="95" ht="15">
      <c r="T95" s="15"/>
    </row>
    <row r="96" ht="15">
      <c r="T96" s="15"/>
    </row>
    <row r="176" ht="30">
      <c r="A176" s="53"/>
    </row>
    <row r="177" ht="15">
      <c r="A177" s="49"/>
    </row>
    <row r="178" ht="15">
      <c r="A178" s="49"/>
    </row>
    <row r="179" ht="13.5" thickBot="1"/>
    <row r="180" ht="15.75" thickTop="1">
      <c r="A180" s="54"/>
    </row>
    <row r="181" ht="15">
      <c r="A181" s="55"/>
    </row>
    <row r="182" ht="15.75" thickBot="1">
      <c r="A182" s="56"/>
    </row>
    <row r="183" ht="15.75" thickTop="1">
      <c r="A183" s="55"/>
    </row>
    <row r="184" ht="15">
      <c r="A184" s="55"/>
    </row>
    <row r="185" ht="15">
      <c r="A185" s="55"/>
    </row>
    <row r="186" ht="15">
      <c r="A186" s="55"/>
    </row>
    <row r="187" ht="15">
      <c r="A187" s="55"/>
    </row>
    <row r="188" ht="15">
      <c r="A188" s="55"/>
    </row>
    <row r="189" ht="15">
      <c r="A189" s="55"/>
    </row>
    <row r="190" ht="15">
      <c r="A190" s="55"/>
    </row>
    <row r="191" ht="15">
      <c r="A191" s="55"/>
    </row>
    <row r="192" ht="15">
      <c r="A192" s="55"/>
    </row>
    <row r="193" ht="15">
      <c r="A193" s="55"/>
    </row>
    <row r="194" ht="15">
      <c r="A194" s="55"/>
    </row>
    <row r="195" ht="15">
      <c r="A195" s="55"/>
    </row>
    <row r="196" ht="15">
      <c r="A196" s="55"/>
    </row>
    <row r="197" ht="15">
      <c r="A197" s="55"/>
    </row>
    <row r="198" ht="15">
      <c r="A198" s="55"/>
    </row>
    <row r="199" ht="15.75" thickBot="1">
      <c r="A199" s="57"/>
    </row>
    <row r="200" ht="13.5" thickTop="1"/>
  </sheetData>
  <mergeCells count="24">
    <mergeCell ref="R6:S6"/>
    <mergeCell ref="A1:S1"/>
    <mergeCell ref="B3:S3"/>
    <mergeCell ref="A4:S4"/>
    <mergeCell ref="A5:S5"/>
    <mergeCell ref="B32:E32"/>
    <mergeCell ref="B35:E35"/>
    <mergeCell ref="B16:E16"/>
    <mergeCell ref="B29:E29"/>
    <mergeCell ref="J8:J10"/>
    <mergeCell ref="G8:G10"/>
    <mergeCell ref="A8:E10"/>
    <mergeCell ref="F8:F10"/>
    <mergeCell ref="H8:H10"/>
    <mergeCell ref="K8:K10"/>
    <mergeCell ref="R8:S9"/>
    <mergeCell ref="A46:F48"/>
    <mergeCell ref="A49:J49"/>
    <mergeCell ref="L8:Q9"/>
    <mergeCell ref="B18:E18"/>
    <mergeCell ref="B14:E14"/>
    <mergeCell ref="B15:E15"/>
    <mergeCell ref="B13:E13"/>
    <mergeCell ref="I8:I10"/>
  </mergeCells>
  <printOptions/>
  <pageMargins left="0.4330708661417323" right="0.15748031496062992" top="0.35433070866141736" bottom="0.1968503937007874" header="0" footer="0"/>
  <pageSetup fitToHeight="1" fitToWidth="1"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2"/>
  <sheetViews>
    <sheetView showGridLines="0" showOutlineSymbols="0" zoomScale="75" zoomScaleNormal="75" workbookViewId="0" topLeftCell="A8">
      <selection activeCell="D26" sqref="D26"/>
    </sheetView>
  </sheetViews>
  <sheetFormatPr defaultColWidth="11.421875" defaultRowHeight="12.75"/>
  <cols>
    <col min="1" max="1" width="5.57421875" style="14" customWidth="1"/>
    <col min="2" max="2" width="4.00390625" style="14" customWidth="1"/>
    <col min="3" max="3" width="3.421875" style="14" customWidth="1"/>
    <col min="4" max="4" width="38.8515625" style="14" customWidth="1"/>
    <col min="5" max="5" width="14.8515625" style="58" bestFit="1" customWidth="1"/>
    <col min="6" max="6" width="16.57421875" style="58" bestFit="1" customWidth="1"/>
    <col min="7" max="7" width="15.421875" style="58" customWidth="1"/>
    <col min="8" max="8" width="17.421875" style="58" customWidth="1"/>
    <col min="9" max="9" width="17.00390625" style="58" customWidth="1"/>
    <col min="10" max="10" width="16.57421875" style="58" bestFit="1" customWidth="1"/>
    <col min="11" max="11" width="16.8515625" style="58" customWidth="1"/>
    <col min="12" max="12" width="17.57421875" style="58" customWidth="1"/>
    <col min="13" max="13" width="3.28125" style="14" customWidth="1"/>
    <col min="14" max="14" width="4.8515625" style="14" customWidth="1"/>
    <col min="15" max="16384" width="11.421875" style="14" customWidth="1"/>
  </cols>
  <sheetData>
    <row r="1" spans="1:14" ht="23.25">
      <c r="A1" s="64"/>
      <c r="B1" s="64"/>
      <c r="C1" s="630" t="s">
        <v>186</v>
      </c>
      <c r="D1" s="631"/>
      <c r="E1" s="631"/>
      <c r="F1" s="631"/>
      <c r="G1" s="631"/>
      <c r="H1" s="631"/>
      <c r="I1" s="631"/>
      <c r="J1" s="631"/>
      <c r="K1" s="631"/>
      <c r="L1" s="631"/>
      <c r="M1" s="64"/>
      <c r="N1" s="64"/>
    </row>
    <row r="2" spans="1:14" ht="5.25" customHeight="1">
      <c r="A2" s="64"/>
      <c r="B2" s="64"/>
      <c r="C2" s="188"/>
      <c r="D2" s="134"/>
      <c r="E2" s="134"/>
      <c r="F2" s="134"/>
      <c r="G2" s="134"/>
      <c r="H2" s="134"/>
      <c r="I2" s="134"/>
      <c r="J2" s="134"/>
      <c r="K2" s="134"/>
      <c r="L2" s="134"/>
      <c r="M2" s="64"/>
      <c r="N2" s="64"/>
    </row>
    <row r="3" spans="1:14" ht="23.25" customHeight="1">
      <c r="A3" s="64"/>
      <c r="B3" s="64"/>
      <c r="C3" s="633" t="s">
        <v>276</v>
      </c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4"/>
    </row>
    <row r="4" spans="1:14" ht="15.75">
      <c r="A4" s="64"/>
      <c r="B4" s="64"/>
      <c r="C4" s="540" t="str">
        <f>+'SIT.PAT'!C5</f>
        <v>Correspondiente al Ejercicio finalizado el 31 de Diciembre de 2.007 comparativo con el ejercicio anterior</v>
      </c>
      <c r="D4" s="540"/>
      <c r="E4" s="540"/>
      <c r="F4" s="540"/>
      <c r="G4" s="540"/>
      <c r="H4" s="540"/>
      <c r="I4" s="540"/>
      <c r="J4" s="540"/>
      <c r="K4" s="540"/>
      <c r="L4" s="540"/>
      <c r="M4" s="64"/>
      <c r="N4" s="64"/>
    </row>
    <row r="5" spans="1:14" ht="15.75">
      <c r="A5" s="64"/>
      <c r="B5" s="64"/>
      <c r="C5" s="540" t="s">
        <v>338</v>
      </c>
      <c r="D5" s="540"/>
      <c r="E5" s="540"/>
      <c r="F5" s="540"/>
      <c r="G5" s="540"/>
      <c r="H5" s="540"/>
      <c r="I5" s="540"/>
      <c r="J5" s="540"/>
      <c r="K5" s="540"/>
      <c r="L5" s="540"/>
      <c r="M5" s="64"/>
      <c r="N5" s="64"/>
    </row>
    <row r="6" spans="1:14" ht="19.5">
      <c r="A6" s="64"/>
      <c r="B6" s="64"/>
      <c r="C6" s="522"/>
      <c r="D6" s="522"/>
      <c r="E6" s="522"/>
      <c r="F6" s="522"/>
      <c r="G6" s="522"/>
      <c r="H6" s="522"/>
      <c r="I6" s="522"/>
      <c r="J6" s="522"/>
      <c r="K6" s="522"/>
      <c r="L6" s="251" t="s">
        <v>36</v>
      </c>
      <c r="M6" s="64"/>
      <c r="N6" s="64"/>
    </row>
    <row r="7" spans="1:14" ht="8.25" customHeight="1" thickBot="1">
      <c r="A7" s="64"/>
      <c r="B7" s="64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4"/>
      <c r="N7" s="64"/>
    </row>
    <row r="8" spans="1:14" ht="24.75" customHeight="1" thickBot="1" thickTop="1">
      <c r="A8" s="64"/>
      <c r="B8" s="64"/>
      <c r="C8" s="526" t="s">
        <v>37</v>
      </c>
      <c r="D8" s="576"/>
      <c r="E8" s="620" t="s">
        <v>26</v>
      </c>
      <c r="F8" s="621"/>
      <c r="G8" s="622"/>
      <c r="H8" s="628" t="s">
        <v>366</v>
      </c>
      <c r="I8" s="623" t="s">
        <v>26</v>
      </c>
      <c r="J8" s="624"/>
      <c r="K8" s="625"/>
      <c r="L8" s="628" t="s">
        <v>272</v>
      </c>
      <c r="M8" s="64"/>
      <c r="N8" s="64"/>
    </row>
    <row r="9" spans="1:14" ht="16.5" customHeight="1" thickBot="1">
      <c r="A9" s="64"/>
      <c r="B9" s="64"/>
      <c r="C9" s="626"/>
      <c r="D9" s="627"/>
      <c r="E9" s="339" t="s">
        <v>38</v>
      </c>
      <c r="F9" s="339" t="s">
        <v>27</v>
      </c>
      <c r="G9" s="103" t="s">
        <v>87</v>
      </c>
      <c r="H9" s="629"/>
      <c r="I9" s="83" t="s">
        <v>38</v>
      </c>
      <c r="J9" s="103" t="s">
        <v>27</v>
      </c>
      <c r="K9" s="338" t="s">
        <v>87</v>
      </c>
      <c r="L9" s="629"/>
      <c r="M9" s="64"/>
      <c r="N9" s="64"/>
    </row>
    <row r="10" spans="1:14" ht="16.5" thickTop="1">
      <c r="A10" s="64"/>
      <c r="B10" s="64"/>
      <c r="C10" s="337" t="s">
        <v>354</v>
      </c>
      <c r="D10" s="70"/>
      <c r="E10" s="403"/>
      <c r="F10" s="403"/>
      <c r="G10" s="404"/>
      <c r="H10" s="403"/>
      <c r="I10" s="404"/>
      <c r="J10" s="404"/>
      <c r="K10" s="404"/>
      <c r="L10" s="403"/>
      <c r="M10" s="64"/>
      <c r="N10" s="64"/>
    </row>
    <row r="11" spans="1:14" ht="15.75">
      <c r="A11" s="64"/>
      <c r="B11" s="64"/>
      <c r="C11" s="69"/>
      <c r="D11" s="70" t="s">
        <v>130</v>
      </c>
      <c r="E11" s="403">
        <v>411433.55</v>
      </c>
      <c r="F11" s="403">
        <v>0</v>
      </c>
      <c r="G11" s="403">
        <v>0</v>
      </c>
      <c r="H11" s="403">
        <f>SUM(E11:G11)</f>
        <v>411433.55</v>
      </c>
      <c r="I11" s="403">
        <v>310675.75</v>
      </c>
      <c r="J11" s="403">
        <v>0</v>
      </c>
      <c r="K11" s="403">
        <v>0</v>
      </c>
      <c r="L11" s="403">
        <f>SUM(I11:K11)</f>
        <v>310675.75</v>
      </c>
      <c r="M11" s="64"/>
      <c r="N11" s="64"/>
    </row>
    <row r="12" spans="1:14" ht="15.75">
      <c r="A12" s="64"/>
      <c r="B12" s="64"/>
      <c r="C12" s="69"/>
      <c r="D12" s="70" t="s">
        <v>88</v>
      </c>
      <c r="E12" s="403">
        <v>15326.98</v>
      </c>
      <c r="F12" s="403">
        <v>0</v>
      </c>
      <c r="G12" s="403">
        <v>0</v>
      </c>
      <c r="H12" s="403">
        <f aca="true" t="shared" si="0" ref="H12:H49">SUM(E12:G12)</f>
        <v>15326.98</v>
      </c>
      <c r="I12" s="403">
        <v>11900</v>
      </c>
      <c r="J12" s="403">
        <v>0</v>
      </c>
      <c r="K12" s="403">
        <v>0</v>
      </c>
      <c r="L12" s="403">
        <f aca="true" t="shared" si="1" ref="L12:L18">SUM(I12:K12)</f>
        <v>11900</v>
      </c>
      <c r="M12" s="64"/>
      <c r="N12" s="64"/>
    </row>
    <row r="13" spans="1:14" ht="15.75">
      <c r="A13" s="64"/>
      <c r="B13" s="64"/>
      <c r="C13" s="69"/>
      <c r="D13" s="70" t="s">
        <v>89</v>
      </c>
      <c r="E13" s="403">
        <v>6483.17</v>
      </c>
      <c r="F13" s="403">
        <v>0</v>
      </c>
      <c r="G13" s="403">
        <v>0</v>
      </c>
      <c r="H13" s="403">
        <f t="shared" si="0"/>
        <v>6483.17</v>
      </c>
      <c r="I13" s="403">
        <v>6491.02</v>
      </c>
      <c r="J13" s="403">
        <v>0</v>
      </c>
      <c r="K13" s="403">
        <v>0</v>
      </c>
      <c r="L13" s="403">
        <f t="shared" si="1"/>
        <v>6491.02</v>
      </c>
      <c r="M13" s="64"/>
      <c r="N13" s="64"/>
    </row>
    <row r="14" spans="1:14" ht="15.75">
      <c r="A14" s="64"/>
      <c r="B14" s="64"/>
      <c r="C14" s="69"/>
      <c r="D14" s="70" t="s">
        <v>90</v>
      </c>
      <c r="E14" s="403">
        <v>4507</v>
      </c>
      <c r="F14" s="403">
        <v>0</v>
      </c>
      <c r="G14" s="403">
        <v>0</v>
      </c>
      <c r="H14" s="403">
        <f t="shared" si="0"/>
        <v>4507</v>
      </c>
      <c r="I14" s="403">
        <v>5750.5</v>
      </c>
      <c r="J14" s="403">
        <v>0</v>
      </c>
      <c r="K14" s="403">
        <v>0</v>
      </c>
      <c r="L14" s="403">
        <f t="shared" si="1"/>
        <v>5750.5</v>
      </c>
      <c r="M14" s="64"/>
      <c r="N14" s="64"/>
    </row>
    <row r="15" spans="1:14" ht="15.75">
      <c r="A15" s="64"/>
      <c r="B15" s="64"/>
      <c r="C15" s="69"/>
      <c r="D15" s="70" t="s">
        <v>91</v>
      </c>
      <c r="E15" s="403">
        <v>12365.96</v>
      </c>
      <c r="F15" s="403">
        <v>0</v>
      </c>
      <c r="G15" s="403">
        <v>0</v>
      </c>
      <c r="H15" s="403">
        <f t="shared" si="0"/>
        <v>12365.96</v>
      </c>
      <c r="I15" s="403">
        <v>9698.25</v>
      </c>
      <c r="J15" s="403">
        <v>0</v>
      </c>
      <c r="K15" s="403">
        <v>0</v>
      </c>
      <c r="L15" s="403">
        <f t="shared" si="1"/>
        <v>9698.25</v>
      </c>
      <c r="M15" s="64"/>
      <c r="N15" s="64"/>
    </row>
    <row r="16" spans="1:14" ht="15.75">
      <c r="A16" s="64"/>
      <c r="B16" s="64"/>
      <c r="C16" s="69" t="s">
        <v>92</v>
      </c>
      <c r="D16" s="70"/>
      <c r="E16" s="403">
        <v>9460</v>
      </c>
      <c r="F16" s="403">
        <v>0</v>
      </c>
      <c r="G16" s="403">
        <v>0</v>
      </c>
      <c r="H16" s="403">
        <f t="shared" si="0"/>
        <v>9460</v>
      </c>
      <c r="I16" s="403">
        <v>7482.5</v>
      </c>
      <c r="J16" s="403">
        <v>0</v>
      </c>
      <c r="K16" s="403">
        <v>0</v>
      </c>
      <c r="L16" s="403">
        <f t="shared" si="1"/>
        <v>7482.5</v>
      </c>
      <c r="M16" s="64"/>
      <c r="N16" s="64"/>
    </row>
    <row r="17" spans="1:14" ht="15.75">
      <c r="A17" s="64"/>
      <c r="B17" s="64"/>
      <c r="C17" s="69" t="s">
        <v>93</v>
      </c>
      <c r="D17" s="70"/>
      <c r="E17" s="403">
        <v>5030</v>
      </c>
      <c r="F17" s="403">
        <v>0</v>
      </c>
      <c r="G17" s="403">
        <v>0</v>
      </c>
      <c r="H17" s="403">
        <f t="shared" si="0"/>
        <v>5030</v>
      </c>
      <c r="I17" s="403">
        <v>4842.5</v>
      </c>
      <c r="J17" s="403">
        <v>0</v>
      </c>
      <c r="K17" s="403">
        <v>0</v>
      </c>
      <c r="L17" s="403">
        <f t="shared" si="1"/>
        <v>4842.5</v>
      </c>
      <c r="M17" s="64"/>
      <c r="N17" s="64"/>
    </row>
    <row r="18" spans="1:14" ht="16.5" thickBot="1">
      <c r="A18" s="64"/>
      <c r="B18" s="64"/>
      <c r="C18" s="69" t="s">
        <v>280</v>
      </c>
      <c r="D18" s="70"/>
      <c r="E18" s="403">
        <v>350</v>
      </c>
      <c r="F18" s="403">
        <v>0</v>
      </c>
      <c r="G18" s="403">
        <v>0</v>
      </c>
      <c r="H18" s="403">
        <f t="shared" si="0"/>
        <v>350</v>
      </c>
      <c r="I18" s="403">
        <v>195</v>
      </c>
      <c r="J18" s="403">
        <v>0</v>
      </c>
      <c r="K18" s="403">
        <v>0</v>
      </c>
      <c r="L18" s="403">
        <f t="shared" si="1"/>
        <v>195</v>
      </c>
      <c r="M18" s="64"/>
      <c r="N18" s="64"/>
    </row>
    <row r="19" spans="1:16" ht="17.25" thickBot="1" thickTop="1">
      <c r="A19" s="64"/>
      <c r="B19" s="64"/>
      <c r="C19" s="319" t="s">
        <v>352</v>
      </c>
      <c r="D19" s="320"/>
      <c r="E19" s="405">
        <f>SUM(E11:E18)</f>
        <v>464956.66</v>
      </c>
      <c r="F19" s="406">
        <v>0</v>
      </c>
      <c r="G19" s="406">
        <v>0</v>
      </c>
      <c r="H19" s="405">
        <f>SUM(H11:H18)</f>
        <v>464956.66</v>
      </c>
      <c r="I19" s="405">
        <f>SUM(I11:I18)</f>
        <v>357035.52</v>
      </c>
      <c r="J19" s="406">
        <v>0</v>
      </c>
      <c r="K19" s="406">
        <v>0</v>
      </c>
      <c r="L19" s="405">
        <f>SUM(L11:L18)</f>
        <v>357035.52</v>
      </c>
      <c r="M19" s="64"/>
      <c r="P19" s="64"/>
    </row>
    <row r="20" spans="1:15" ht="16.5" thickTop="1">
      <c r="A20" s="64"/>
      <c r="B20" s="64"/>
      <c r="C20" s="337" t="s">
        <v>94</v>
      </c>
      <c r="D20" s="70"/>
      <c r="E20" s="407"/>
      <c r="F20" s="403"/>
      <c r="G20" s="403"/>
      <c r="H20" s="407"/>
      <c r="I20" s="407"/>
      <c r="J20" s="403"/>
      <c r="K20" s="403"/>
      <c r="L20" s="407"/>
      <c r="M20" s="64"/>
      <c r="N20" s="64"/>
      <c r="O20" s="64"/>
    </row>
    <row r="21" spans="1:14" ht="15.75">
      <c r="A21" s="64"/>
      <c r="B21" s="64"/>
      <c r="C21" s="69"/>
      <c r="D21" s="70" t="s">
        <v>130</v>
      </c>
      <c r="E21" s="403">
        <v>757992.49</v>
      </c>
      <c r="F21" s="403">
        <v>0</v>
      </c>
      <c r="G21" s="403">
        <v>0</v>
      </c>
      <c r="H21" s="403">
        <f t="shared" si="0"/>
        <v>757992.49</v>
      </c>
      <c r="I21" s="403">
        <v>649639.89</v>
      </c>
      <c r="J21" s="403">
        <v>0</v>
      </c>
      <c r="K21" s="403">
        <v>0</v>
      </c>
      <c r="L21" s="403">
        <f aca="true" t="shared" si="2" ref="L21:L27">SUM(I21:K21)</f>
        <v>649639.89</v>
      </c>
      <c r="M21" s="64"/>
      <c r="N21" s="64"/>
    </row>
    <row r="22" spans="1:14" ht="15.75">
      <c r="A22" s="64"/>
      <c r="B22" s="64"/>
      <c r="C22" s="69"/>
      <c r="D22" s="70" t="s">
        <v>88</v>
      </c>
      <c r="E22" s="403">
        <v>50750.41</v>
      </c>
      <c r="F22" s="403">
        <v>0</v>
      </c>
      <c r="G22" s="403">
        <v>0</v>
      </c>
      <c r="H22" s="403">
        <f t="shared" si="0"/>
        <v>50750.41</v>
      </c>
      <c r="I22" s="403">
        <v>41490.68</v>
      </c>
      <c r="J22" s="403">
        <v>0</v>
      </c>
      <c r="K22" s="403">
        <v>0</v>
      </c>
      <c r="L22" s="403">
        <f t="shared" si="2"/>
        <v>41490.68</v>
      </c>
      <c r="M22" s="64"/>
      <c r="N22" s="64"/>
    </row>
    <row r="23" spans="1:14" ht="15.75">
      <c r="A23" s="64"/>
      <c r="B23" s="64"/>
      <c r="C23" s="69"/>
      <c r="D23" s="70" t="s">
        <v>89</v>
      </c>
      <c r="E23" s="403">
        <v>44654.98</v>
      </c>
      <c r="F23" s="403">
        <v>0</v>
      </c>
      <c r="G23" s="403">
        <v>0</v>
      </c>
      <c r="H23" s="403">
        <f t="shared" si="0"/>
        <v>44654.98</v>
      </c>
      <c r="I23" s="403">
        <v>31519.42</v>
      </c>
      <c r="J23" s="403">
        <v>0</v>
      </c>
      <c r="K23" s="403">
        <v>0</v>
      </c>
      <c r="L23" s="403">
        <f t="shared" si="2"/>
        <v>31519.42</v>
      </c>
      <c r="M23" s="64"/>
      <c r="N23" s="64"/>
    </row>
    <row r="24" spans="1:14" ht="15.75">
      <c r="A24" s="64"/>
      <c r="B24" s="64"/>
      <c r="C24" s="69"/>
      <c r="D24" s="70" t="s">
        <v>90</v>
      </c>
      <c r="E24" s="403">
        <v>13171.72</v>
      </c>
      <c r="F24" s="403">
        <v>0</v>
      </c>
      <c r="G24" s="403">
        <v>0</v>
      </c>
      <c r="H24" s="403">
        <f t="shared" si="0"/>
        <v>13171.72</v>
      </c>
      <c r="I24" s="403">
        <v>10042.99</v>
      </c>
      <c r="J24" s="403">
        <v>0</v>
      </c>
      <c r="K24" s="403">
        <v>0</v>
      </c>
      <c r="L24" s="403">
        <f t="shared" si="2"/>
        <v>10042.99</v>
      </c>
      <c r="M24" s="64"/>
      <c r="N24" s="64"/>
    </row>
    <row r="25" spans="1:14" ht="15.75">
      <c r="A25" s="64"/>
      <c r="B25" s="64"/>
      <c r="C25" s="69"/>
      <c r="D25" s="70" t="s">
        <v>91</v>
      </c>
      <c r="E25" s="403">
        <v>19539.4</v>
      </c>
      <c r="F25" s="403">
        <v>0</v>
      </c>
      <c r="G25" s="403">
        <v>0</v>
      </c>
      <c r="H25" s="403">
        <f t="shared" si="0"/>
        <v>19539.4</v>
      </c>
      <c r="I25" s="403">
        <v>24038.15</v>
      </c>
      <c r="J25" s="403">
        <v>0</v>
      </c>
      <c r="K25" s="403">
        <v>0</v>
      </c>
      <c r="L25" s="403">
        <f t="shared" si="2"/>
        <v>24038.15</v>
      </c>
      <c r="M25" s="64"/>
      <c r="N25" s="64"/>
    </row>
    <row r="26" spans="1:14" ht="15.75">
      <c r="A26" s="64"/>
      <c r="B26" s="64"/>
      <c r="C26" s="69"/>
      <c r="D26" s="70" t="s">
        <v>465</v>
      </c>
      <c r="E26" s="403">
        <v>8381.95</v>
      </c>
      <c r="F26" s="403">
        <v>0</v>
      </c>
      <c r="G26" s="403">
        <v>0</v>
      </c>
      <c r="H26" s="403">
        <f t="shared" si="0"/>
        <v>8381.95</v>
      </c>
      <c r="I26" s="403">
        <v>0</v>
      </c>
      <c r="J26" s="403">
        <v>0</v>
      </c>
      <c r="K26" s="403">
        <v>0</v>
      </c>
      <c r="L26" s="403">
        <f t="shared" si="2"/>
        <v>0</v>
      </c>
      <c r="M26" s="64"/>
      <c r="N26" s="64"/>
    </row>
    <row r="27" spans="1:14" ht="16.5" thickBot="1">
      <c r="A27" s="64"/>
      <c r="B27" s="64"/>
      <c r="C27" s="69"/>
      <c r="D27" s="70" t="s">
        <v>415</v>
      </c>
      <c r="E27" s="403"/>
      <c r="F27" s="403">
        <v>256076.16</v>
      </c>
      <c r="G27" s="403">
        <v>0</v>
      </c>
      <c r="H27" s="403">
        <f t="shared" si="0"/>
        <v>256076.16</v>
      </c>
      <c r="I27" s="403">
        <v>0</v>
      </c>
      <c r="J27" s="403">
        <v>36764</v>
      </c>
      <c r="K27" s="403">
        <v>0</v>
      </c>
      <c r="L27" s="403">
        <f t="shared" si="2"/>
        <v>36764</v>
      </c>
      <c r="M27" s="64"/>
      <c r="N27" s="64"/>
    </row>
    <row r="28" spans="1:14" ht="17.25" thickBot="1" thickTop="1">
      <c r="A28" s="64"/>
      <c r="B28" s="64"/>
      <c r="C28" s="319" t="s">
        <v>353</v>
      </c>
      <c r="D28" s="320"/>
      <c r="E28" s="405">
        <f>SUM(E21:E26)</f>
        <v>894490.95</v>
      </c>
      <c r="F28" s="405">
        <f>SUM(F21:F27)</f>
        <v>256076.16</v>
      </c>
      <c r="G28" s="405">
        <v>0</v>
      </c>
      <c r="H28" s="405">
        <f>SUM(H21:H27)</f>
        <v>1150567.1099999999</v>
      </c>
      <c r="I28" s="405">
        <f>SUM(I21:I27)</f>
        <v>756731.1300000001</v>
      </c>
      <c r="J28" s="405">
        <f>SUM(J21:J27)</f>
        <v>36764</v>
      </c>
      <c r="K28" s="406">
        <v>0</v>
      </c>
      <c r="L28" s="405">
        <f>SUM(I28:K28)</f>
        <v>793495.1300000001</v>
      </c>
      <c r="M28" s="64"/>
      <c r="N28" s="64"/>
    </row>
    <row r="29" spans="1:14" ht="16.5" thickTop="1">
      <c r="A29" s="64"/>
      <c r="B29" s="64"/>
      <c r="C29" s="69" t="s">
        <v>95</v>
      </c>
      <c r="D29" s="70"/>
      <c r="E29" s="403">
        <v>0</v>
      </c>
      <c r="F29" s="408">
        <v>173929.84</v>
      </c>
      <c r="G29" s="407">
        <v>0</v>
      </c>
      <c r="H29" s="403">
        <f t="shared" si="0"/>
        <v>173929.84</v>
      </c>
      <c r="I29" s="403">
        <v>0</v>
      </c>
      <c r="J29" s="408">
        <v>141218.67</v>
      </c>
      <c r="K29" s="403">
        <v>0</v>
      </c>
      <c r="L29" s="408">
        <v>141218.67</v>
      </c>
      <c r="M29" s="64"/>
      <c r="N29" s="64"/>
    </row>
    <row r="30" spans="1:14" ht="15.75">
      <c r="A30" s="64"/>
      <c r="B30" s="64"/>
      <c r="C30" s="69" t="s">
        <v>304</v>
      </c>
      <c r="D30" s="70"/>
      <c r="E30" s="403">
        <v>0</v>
      </c>
      <c r="F30" s="403">
        <v>0</v>
      </c>
      <c r="G30" s="403">
        <v>225000</v>
      </c>
      <c r="H30" s="403">
        <f t="shared" si="0"/>
        <v>225000</v>
      </c>
      <c r="I30" s="403">
        <v>0</v>
      </c>
      <c r="J30" s="403">
        <v>0</v>
      </c>
      <c r="K30" s="403">
        <v>315000</v>
      </c>
      <c r="L30" s="403">
        <f aca="true" t="shared" si="3" ref="L30:L49">SUM(I30:K30)</f>
        <v>315000</v>
      </c>
      <c r="M30" s="64"/>
      <c r="N30" s="64"/>
    </row>
    <row r="31" spans="1:14" ht="15.75">
      <c r="A31" s="64"/>
      <c r="B31" s="64"/>
      <c r="C31" s="69" t="s">
        <v>299</v>
      </c>
      <c r="D31" s="70"/>
      <c r="E31" s="403">
        <v>0</v>
      </c>
      <c r="F31" s="403">
        <v>0</v>
      </c>
      <c r="G31" s="403">
        <v>18010</v>
      </c>
      <c r="H31" s="403">
        <f t="shared" si="0"/>
        <v>18010</v>
      </c>
      <c r="I31" s="403">
        <v>0</v>
      </c>
      <c r="J31" s="403">
        <v>0</v>
      </c>
      <c r="K31" s="403">
        <v>18580</v>
      </c>
      <c r="L31" s="403">
        <f t="shared" si="3"/>
        <v>18580</v>
      </c>
      <c r="M31" s="64"/>
      <c r="N31" s="64"/>
    </row>
    <row r="32" spans="1:14" ht="15.75">
      <c r="A32" s="64"/>
      <c r="B32" s="64"/>
      <c r="C32" s="69" t="s">
        <v>97</v>
      </c>
      <c r="D32" s="70"/>
      <c r="E32" s="403">
        <v>0</v>
      </c>
      <c r="F32" s="403">
        <v>0</v>
      </c>
      <c r="G32" s="403">
        <v>27159</v>
      </c>
      <c r="H32" s="403">
        <f t="shared" si="0"/>
        <v>27159</v>
      </c>
      <c r="I32" s="403">
        <v>0</v>
      </c>
      <c r="J32" s="403">
        <v>0</v>
      </c>
      <c r="K32" s="403">
        <f>53315+9000</f>
        <v>62315</v>
      </c>
      <c r="L32" s="403">
        <f t="shared" si="3"/>
        <v>62315</v>
      </c>
      <c r="M32" s="64"/>
      <c r="N32" s="64"/>
    </row>
    <row r="33" spans="1:14" ht="15.75">
      <c r="A33" s="64"/>
      <c r="B33" s="64"/>
      <c r="C33" s="69" t="s">
        <v>98</v>
      </c>
      <c r="D33" s="70"/>
      <c r="E33" s="403">
        <v>0</v>
      </c>
      <c r="F33" s="403">
        <v>0</v>
      </c>
      <c r="G33" s="403">
        <v>21825</v>
      </c>
      <c r="H33" s="403">
        <f t="shared" si="0"/>
        <v>21825</v>
      </c>
      <c r="I33" s="403">
        <v>0</v>
      </c>
      <c r="J33" s="403">
        <v>0</v>
      </c>
      <c r="K33" s="403">
        <v>21925</v>
      </c>
      <c r="L33" s="403">
        <f t="shared" si="3"/>
        <v>21925</v>
      </c>
      <c r="M33" s="64"/>
      <c r="N33" s="64"/>
    </row>
    <row r="34" spans="1:14" ht="15.75">
      <c r="A34" s="64"/>
      <c r="B34" s="64"/>
      <c r="C34" s="69" t="s">
        <v>99</v>
      </c>
      <c r="D34" s="70"/>
      <c r="E34" s="403">
        <v>0</v>
      </c>
      <c r="F34" s="403">
        <v>0</v>
      </c>
      <c r="G34" s="403">
        <v>0</v>
      </c>
      <c r="H34" s="403">
        <f t="shared" si="0"/>
        <v>0</v>
      </c>
      <c r="I34" s="403">
        <v>0</v>
      </c>
      <c r="J34" s="403">
        <v>0</v>
      </c>
      <c r="K34" s="403">
        <v>13790</v>
      </c>
      <c r="L34" s="403">
        <f t="shared" si="3"/>
        <v>13790</v>
      </c>
      <c r="M34" s="64"/>
      <c r="N34" s="64"/>
    </row>
    <row r="35" spans="1:14" ht="15.75">
      <c r="A35" s="64"/>
      <c r="B35" s="64"/>
      <c r="C35" s="69" t="s">
        <v>51</v>
      </c>
      <c r="D35" s="70"/>
      <c r="E35" s="403">
        <v>0</v>
      </c>
      <c r="F35" s="403">
        <v>0</v>
      </c>
      <c r="G35" s="403">
        <v>967.05</v>
      </c>
      <c r="H35" s="403">
        <f t="shared" si="0"/>
        <v>967.05</v>
      </c>
      <c r="I35" s="403">
        <v>0</v>
      </c>
      <c r="J35" s="403">
        <v>0</v>
      </c>
      <c r="K35" s="403">
        <v>1021.8</v>
      </c>
      <c r="L35" s="403">
        <f t="shared" si="3"/>
        <v>1021.8</v>
      </c>
      <c r="M35" s="64"/>
      <c r="N35" s="64"/>
    </row>
    <row r="36" spans="1:14" ht="15.75">
      <c r="A36" s="64"/>
      <c r="B36" s="64"/>
      <c r="C36" s="69" t="s">
        <v>100</v>
      </c>
      <c r="D36" s="70"/>
      <c r="E36" s="403">
        <v>0</v>
      </c>
      <c r="F36" s="403">
        <v>0</v>
      </c>
      <c r="G36" s="403">
        <v>714.5</v>
      </c>
      <c r="H36" s="403">
        <f t="shared" si="0"/>
        <v>714.5</v>
      </c>
      <c r="I36" s="403">
        <v>0</v>
      </c>
      <c r="J36" s="403">
        <v>0</v>
      </c>
      <c r="K36" s="403">
        <v>2083</v>
      </c>
      <c r="L36" s="403">
        <f t="shared" si="3"/>
        <v>2083</v>
      </c>
      <c r="M36" s="64"/>
      <c r="N36" s="64"/>
    </row>
    <row r="37" spans="1:14" ht="15.75">
      <c r="A37" s="64"/>
      <c r="B37" s="64"/>
      <c r="C37" s="69" t="s">
        <v>101</v>
      </c>
      <c r="D37" s="70"/>
      <c r="E37" s="403">
        <v>0</v>
      </c>
      <c r="F37" s="403">
        <v>0</v>
      </c>
      <c r="G37" s="403">
        <v>0</v>
      </c>
      <c r="H37" s="403">
        <f t="shared" si="0"/>
        <v>0</v>
      </c>
      <c r="I37" s="403">
        <v>0</v>
      </c>
      <c r="J37" s="403">
        <v>0</v>
      </c>
      <c r="K37" s="403">
        <v>0</v>
      </c>
      <c r="L37" s="403">
        <f t="shared" si="3"/>
        <v>0</v>
      </c>
      <c r="M37" s="64"/>
      <c r="N37" s="64"/>
    </row>
    <row r="38" spans="1:14" ht="15.75">
      <c r="A38" s="64"/>
      <c r="B38" s="64"/>
      <c r="C38" s="69" t="s">
        <v>102</v>
      </c>
      <c r="D38" s="70"/>
      <c r="E38" s="403">
        <v>0</v>
      </c>
      <c r="F38" s="403">
        <v>0</v>
      </c>
      <c r="G38" s="403">
        <v>2820</v>
      </c>
      <c r="H38" s="403">
        <f t="shared" si="0"/>
        <v>2820</v>
      </c>
      <c r="I38" s="403">
        <v>0</v>
      </c>
      <c r="J38" s="403">
        <v>0</v>
      </c>
      <c r="K38" s="403">
        <v>2315</v>
      </c>
      <c r="L38" s="403">
        <f t="shared" si="3"/>
        <v>2315</v>
      </c>
      <c r="M38" s="64"/>
      <c r="N38" s="64"/>
    </row>
    <row r="39" spans="1:14" ht="15.75">
      <c r="A39" s="64"/>
      <c r="B39" s="64"/>
      <c r="C39" s="69" t="s">
        <v>103</v>
      </c>
      <c r="D39" s="70"/>
      <c r="E39" s="403">
        <v>0</v>
      </c>
      <c r="F39" s="403">
        <v>0</v>
      </c>
      <c r="G39" s="403">
        <v>219</v>
      </c>
      <c r="H39" s="403">
        <f t="shared" si="0"/>
        <v>219</v>
      </c>
      <c r="I39" s="403">
        <v>0</v>
      </c>
      <c r="J39" s="403">
        <v>0</v>
      </c>
      <c r="K39" s="403">
        <v>164.1</v>
      </c>
      <c r="L39" s="403">
        <f t="shared" si="3"/>
        <v>164.1</v>
      </c>
      <c r="M39" s="64"/>
      <c r="N39" s="64"/>
    </row>
    <row r="40" spans="1:14" ht="15.75">
      <c r="A40" s="64"/>
      <c r="B40" s="64"/>
      <c r="C40" s="69" t="s">
        <v>161</v>
      </c>
      <c r="D40" s="70"/>
      <c r="E40" s="403">
        <v>0</v>
      </c>
      <c r="F40" s="403">
        <v>0</v>
      </c>
      <c r="G40" s="403">
        <v>3192.71</v>
      </c>
      <c r="H40" s="403">
        <f t="shared" si="0"/>
        <v>3192.71</v>
      </c>
      <c r="I40" s="403">
        <v>0</v>
      </c>
      <c r="J40" s="403">
        <v>0</v>
      </c>
      <c r="K40" s="403">
        <v>48.27</v>
      </c>
      <c r="L40" s="403">
        <f t="shared" si="3"/>
        <v>48.27</v>
      </c>
      <c r="M40" s="64"/>
      <c r="N40" s="64"/>
    </row>
    <row r="41" spans="1:14" ht="15.75">
      <c r="A41" s="64"/>
      <c r="B41" s="64"/>
      <c r="C41" s="69" t="s">
        <v>356</v>
      </c>
      <c r="D41" s="69"/>
      <c r="E41" s="403">
        <v>0</v>
      </c>
      <c r="F41" s="403">
        <v>0</v>
      </c>
      <c r="G41" s="403">
        <f>58607.39+8400+3615</f>
        <v>70622.39</v>
      </c>
      <c r="H41" s="403">
        <f t="shared" si="0"/>
        <v>70622.39</v>
      </c>
      <c r="I41" s="403">
        <v>0</v>
      </c>
      <c r="J41" s="403">
        <v>0</v>
      </c>
      <c r="K41" s="403">
        <f>46722.84+8400</f>
        <v>55122.84</v>
      </c>
      <c r="L41" s="403">
        <f t="shared" si="3"/>
        <v>55122.84</v>
      </c>
      <c r="M41" s="64"/>
      <c r="N41" s="64"/>
    </row>
    <row r="42" spans="1:14" ht="15.75">
      <c r="A42" s="64"/>
      <c r="B42" s="64"/>
      <c r="C42" s="69" t="s">
        <v>104</v>
      </c>
      <c r="D42" s="69"/>
      <c r="E42" s="403">
        <v>0</v>
      </c>
      <c r="F42" s="403">
        <v>0</v>
      </c>
      <c r="G42" s="403">
        <v>779</v>
      </c>
      <c r="H42" s="403">
        <f t="shared" si="0"/>
        <v>779</v>
      </c>
      <c r="I42" s="403">
        <v>0</v>
      </c>
      <c r="J42" s="403">
        <v>0</v>
      </c>
      <c r="K42" s="403">
        <v>609.19</v>
      </c>
      <c r="L42" s="403">
        <f t="shared" si="3"/>
        <v>609.19</v>
      </c>
      <c r="M42" s="64"/>
      <c r="N42" s="64"/>
    </row>
    <row r="43" spans="1:14" ht="15.75">
      <c r="A43" s="64"/>
      <c r="B43" s="64"/>
      <c r="C43" s="69" t="s">
        <v>105</v>
      </c>
      <c r="D43" s="69"/>
      <c r="E43" s="403">
        <v>0</v>
      </c>
      <c r="F43" s="403">
        <v>0</v>
      </c>
      <c r="G43" s="403">
        <v>2267.2</v>
      </c>
      <c r="H43" s="403">
        <f t="shared" si="0"/>
        <v>2267.2</v>
      </c>
      <c r="I43" s="403">
        <v>0</v>
      </c>
      <c r="J43" s="403">
        <v>0</v>
      </c>
      <c r="K43" s="403">
        <v>2230.27</v>
      </c>
      <c r="L43" s="403">
        <f t="shared" si="3"/>
        <v>2230.27</v>
      </c>
      <c r="M43" s="64"/>
      <c r="N43" s="64"/>
    </row>
    <row r="44" spans="1:14" ht="15.75">
      <c r="A44" s="64"/>
      <c r="B44" s="64"/>
      <c r="C44" s="69" t="s">
        <v>106</v>
      </c>
      <c r="D44" s="69"/>
      <c r="E44" s="403">
        <v>0</v>
      </c>
      <c r="F44" s="403">
        <v>0</v>
      </c>
      <c r="G44" s="403">
        <v>70</v>
      </c>
      <c r="H44" s="403">
        <f t="shared" si="0"/>
        <v>70</v>
      </c>
      <c r="I44" s="403">
        <v>0</v>
      </c>
      <c r="J44" s="403">
        <v>0</v>
      </c>
      <c r="K44" s="403">
        <v>7108.45</v>
      </c>
      <c r="L44" s="403">
        <f t="shared" si="3"/>
        <v>7108.45</v>
      </c>
      <c r="M44" s="64"/>
      <c r="N44" s="64"/>
    </row>
    <row r="45" spans="1:14" ht="15.75">
      <c r="A45" s="64"/>
      <c r="B45" s="64"/>
      <c r="C45" s="69" t="s">
        <v>107</v>
      </c>
      <c r="D45" s="69"/>
      <c r="E45" s="403">
        <v>0</v>
      </c>
      <c r="F45" s="403">
        <v>0</v>
      </c>
      <c r="G45" s="403">
        <v>22380</v>
      </c>
      <c r="H45" s="403">
        <f t="shared" si="0"/>
        <v>22380</v>
      </c>
      <c r="I45" s="403">
        <v>0</v>
      </c>
      <c r="J45" s="403">
        <v>0</v>
      </c>
      <c r="K45" s="403">
        <v>11080</v>
      </c>
      <c r="L45" s="403">
        <f t="shared" si="3"/>
        <v>11080</v>
      </c>
      <c r="M45" s="64"/>
      <c r="N45" s="64"/>
    </row>
    <row r="46" spans="1:14" ht="15.75">
      <c r="A46" s="64"/>
      <c r="B46" s="64"/>
      <c r="C46" s="69" t="s">
        <v>377</v>
      </c>
      <c r="D46" s="70"/>
      <c r="E46" s="403">
        <v>0</v>
      </c>
      <c r="F46" s="403">
        <v>0</v>
      </c>
      <c r="G46" s="403">
        <f>31655-28131.95</f>
        <v>3523.0499999999993</v>
      </c>
      <c r="H46" s="403">
        <f t="shared" si="0"/>
        <v>3523.0499999999993</v>
      </c>
      <c r="I46" s="403">
        <v>0</v>
      </c>
      <c r="J46" s="403">
        <v>0</v>
      </c>
      <c r="K46" s="403">
        <v>0</v>
      </c>
      <c r="L46" s="403">
        <f t="shared" si="3"/>
        <v>0</v>
      </c>
      <c r="M46" s="64"/>
      <c r="N46" s="64"/>
    </row>
    <row r="47" spans="1:14" ht="15.75">
      <c r="A47" s="64"/>
      <c r="B47" s="64"/>
      <c r="C47" s="69" t="s">
        <v>301</v>
      </c>
      <c r="D47" s="70"/>
      <c r="E47" s="403">
        <v>0</v>
      </c>
      <c r="F47" s="403">
        <v>0</v>
      </c>
      <c r="G47" s="403">
        <v>4955</v>
      </c>
      <c r="H47" s="403">
        <f t="shared" si="0"/>
        <v>4955</v>
      </c>
      <c r="I47" s="403">
        <v>0</v>
      </c>
      <c r="J47" s="403">
        <v>0</v>
      </c>
      <c r="K47" s="403">
        <v>2640</v>
      </c>
      <c r="L47" s="403">
        <f t="shared" si="3"/>
        <v>2640</v>
      </c>
      <c r="M47" s="64"/>
      <c r="N47" s="64"/>
    </row>
    <row r="48" spans="1:14" ht="15.75">
      <c r="A48" s="64"/>
      <c r="B48" s="64"/>
      <c r="C48" s="69" t="s">
        <v>302</v>
      </c>
      <c r="D48" s="70"/>
      <c r="E48" s="403">
        <v>0</v>
      </c>
      <c r="F48" s="403">
        <v>0</v>
      </c>
      <c r="G48" s="403">
        <f>6800+14528</f>
        <v>21328</v>
      </c>
      <c r="H48" s="403">
        <f t="shared" si="0"/>
        <v>21328</v>
      </c>
      <c r="I48" s="403">
        <v>0</v>
      </c>
      <c r="J48" s="403">
        <v>0</v>
      </c>
      <c r="K48" s="403">
        <v>8884</v>
      </c>
      <c r="L48" s="403">
        <f t="shared" si="3"/>
        <v>8884</v>
      </c>
      <c r="M48" s="64"/>
      <c r="N48" s="64"/>
    </row>
    <row r="49" spans="1:14" ht="16.5" thickBot="1">
      <c r="A49" s="64"/>
      <c r="B49" s="64"/>
      <c r="C49" s="341" t="s">
        <v>303</v>
      </c>
      <c r="D49" s="340"/>
      <c r="E49" s="409">
        <v>0</v>
      </c>
      <c r="F49" s="409">
        <v>0</v>
      </c>
      <c r="G49" s="409">
        <v>6189.4</v>
      </c>
      <c r="H49" s="409">
        <f t="shared" si="0"/>
        <v>6189.4</v>
      </c>
      <c r="I49" s="409">
        <v>0</v>
      </c>
      <c r="J49" s="403">
        <v>0</v>
      </c>
      <c r="K49" s="409">
        <v>19661.17</v>
      </c>
      <c r="L49" s="409">
        <f t="shared" si="3"/>
        <v>19661.17</v>
      </c>
      <c r="M49" s="64"/>
      <c r="N49" s="64"/>
    </row>
    <row r="50" spans="1:14" ht="17.25" thickBot="1" thickTop="1">
      <c r="A50" s="64"/>
      <c r="B50" s="64"/>
      <c r="C50" s="337" t="s">
        <v>355</v>
      </c>
      <c r="D50" s="70"/>
      <c r="E50" s="403">
        <v>0</v>
      </c>
      <c r="F50" s="407">
        <f>SUM(F29:F49)</f>
        <v>173929.84</v>
      </c>
      <c r="G50" s="407">
        <f>SUM(G30:G49)</f>
        <v>432021.30000000005</v>
      </c>
      <c r="H50" s="407">
        <f>SUM(H29:H49)</f>
        <v>605951.14</v>
      </c>
      <c r="I50" s="403"/>
      <c r="J50" s="410">
        <f>SUM(J29:J49)</f>
        <v>141218.67</v>
      </c>
      <c r="K50" s="410">
        <f>SUM(K30:K49)</f>
        <v>544578.0900000001</v>
      </c>
      <c r="L50" s="410">
        <f>SUM(L29:L49)</f>
        <v>685796.76</v>
      </c>
      <c r="M50" s="64"/>
      <c r="N50" s="64"/>
    </row>
    <row r="51" spans="1:14" ht="8.25" customHeight="1" thickTop="1">
      <c r="A51" s="64"/>
      <c r="B51" s="64"/>
      <c r="C51" s="614" t="s">
        <v>22</v>
      </c>
      <c r="D51" s="615"/>
      <c r="E51" s="611">
        <f>E50+E28+E19</f>
        <v>1359447.6099999999</v>
      </c>
      <c r="F51" s="611">
        <f>F50+F28+F19</f>
        <v>430006</v>
      </c>
      <c r="G51" s="611">
        <f>G50+G28+G19</f>
        <v>432021.30000000005</v>
      </c>
      <c r="H51" s="611">
        <f>H50+H28+H19</f>
        <v>2221474.91</v>
      </c>
      <c r="I51" s="611">
        <f>I50+I28+I19</f>
        <v>1113766.6500000001</v>
      </c>
      <c r="J51" s="611">
        <f>+J28+J50</f>
        <v>177982.67</v>
      </c>
      <c r="K51" s="611">
        <f>K50+K28+K19</f>
        <v>544578.0900000001</v>
      </c>
      <c r="L51" s="611">
        <f>L50+L28+L19</f>
        <v>1836327.4100000001</v>
      </c>
      <c r="M51" s="64"/>
      <c r="N51" s="64"/>
    </row>
    <row r="52" spans="1:14" ht="12.75">
      <c r="A52" s="64"/>
      <c r="B52" s="64"/>
      <c r="C52" s="616"/>
      <c r="D52" s="617"/>
      <c r="E52" s="612"/>
      <c r="F52" s="612"/>
      <c r="G52" s="612"/>
      <c r="H52" s="612"/>
      <c r="I52" s="612"/>
      <c r="J52" s="612"/>
      <c r="K52" s="612"/>
      <c r="L52" s="612"/>
      <c r="M52" s="64"/>
      <c r="N52" s="64"/>
    </row>
    <row r="53" spans="1:14" ht="5.25" customHeight="1" thickBot="1">
      <c r="A53" s="64"/>
      <c r="B53" s="64"/>
      <c r="C53" s="618"/>
      <c r="D53" s="619"/>
      <c r="E53" s="613"/>
      <c r="F53" s="613"/>
      <c r="G53" s="613"/>
      <c r="H53" s="613"/>
      <c r="I53" s="613"/>
      <c r="J53" s="613"/>
      <c r="K53" s="613"/>
      <c r="L53" s="613"/>
      <c r="M53" s="64"/>
      <c r="N53" s="64"/>
    </row>
    <row r="54" spans="1:14" ht="13.5" thickTop="1">
      <c r="A54" s="64"/>
      <c r="B54" s="64"/>
      <c r="C54" s="70"/>
      <c r="D54" s="65" t="s">
        <v>383</v>
      </c>
      <c r="E54" s="78"/>
      <c r="F54" s="78"/>
      <c r="G54" s="78"/>
      <c r="H54" s="104"/>
      <c r="I54" s="104"/>
      <c r="J54" s="78"/>
      <c r="K54" s="78"/>
      <c r="L54" s="78"/>
      <c r="M54" s="64"/>
      <c r="N54" s="64"/>
    </row>
    <row r="55" spans="1:14" ht="12.75">
      <c r="A55" s="64"/>
      <c r="B55" s="64"/>
      <c r="C55" s="64"/>
      <c r="D55" s="10" t="s">
        <v>258</v>
      </c>
      <c r="E55" s="78"/>
      <c r="F55" s="78"/>
      <c r="G55" s="78"/>
      <c r="H55" s="78"/>
      <c r="I55" s="78"/>
      <c r="J55" s="78"/>
      <c r="K55" s="78"/>
      <c r="L55" s="78"/>
      <c r="M55" s="64"/>
      <c r="N55" s="64"/>
    </row>
    <row r="56" ht="12.75">
      <c r="L56" s="78"/>
    </row>
    <row r="57" ht="12.75">
      <c r="L57" s="78"/>
    </row>
    <row r="58" ht="12.75">
      <c r="L58" s="78"/>
    </row>
    <row r="59" ht="12.75">
      <c r="L59" s="78"/>
    </row>
    <row r="60" ht="12.75">
      <c r="L60" s="78"/>
    </row>
    <row r="61" ht="12.75">
      <c r="L61" s="78"/>
    </row>
    <row r="62" ht="12.75">
      <c r="L62" s="78"/>
    </row>
  </sheetData>
  <mergeCells count="20">
    <mergeCell ref="C1:L1"/>
    <mergeCell ref="C7:L7"/>
    <mergeCell ref="C6:K6"/>
    <mergeCell ref="L8:L9"/>
    <mergeCell ref="C3:M3"/>
    <mergeCell ref="C4:L4"/>
    <mergeCell ref="C5:L5"/>
    <mergeCell ref="C51:D53"/>
    <mergeCell ref="E51:E53"/>
    <mergeCell ref="E8:G8"/>
    <mergeCell ref="I8:K8"/>
    <mergeCell ref="C8:D9"/>
    <mergeCell ref="H8:H9"/>
    <mergeCell ref="J51:J53"/>
    <mergeCell ref="K51:K53"/>
    <mergeCell ref="L51:L53"/>
    <mergeCell ref="F51:F53"/>
    <mergeCell ref="G51:G53"/>
    <mergeCell ref="H51:H53"/>
    <mergeCell ref="I51:I53"/>
  </mergeCells>
  <printOptions horizontalCentered="1"/>
  <pageMargins left="0.4724409448818898" right="0.11811023622047245" top="0.31496062992125984" bottom="0.1968503937007874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2"/>
  <sheetViews>
    <sheetView showGridLines="0" zoomScale="75" zoomScaleNormal="75" workbookViewId="0" topLeftCell="B67">
      <selection activeCell="G34" sqref="G34"/>
    </sheetView>
  </sheetViews>
  <sheetFormatPr defaultColWidth="11.421875" defaultRowHeight="12.75"/>
  <cols>
    <col min="1" max="1" width="1.421875" style="0" customWidth="1"/>
    <col min="2" max="2" width="1.1484375" style="0" customWidth="1"/>
    <col min="3" max="3" width="46.140625" style="0" customWidth="1"/>
    <col min="4" max="4" width="17.8515625" style="8" customWidth="1"/>
    <col min="5" max="5" width="14.28125" style="8" customWidth="1"/>
    <col min="6" max="6" width="14.8515625" style="8" customWidth="1"/>
    <col min="7" max="7" width="16.7109375" style="8" customWidth="1"/>
    <col min="8" max="8" width="17.7109375" style="8" customWidth="1"/>
    <col min="9" max="9" width="14.8515625" style="8" customWidth="1"/>
    <col min="10" max="10" width="14.421875" style="8" customWidth="1"/>
    <col min="11" max="11" width="19.421875" style="8" customWidth="1"/>
    <col min="12" max="12" width="39.57421875" style="110" customWidth="1"/>
  </cols>
  <sheetData>
    <row r="1" spans="1:12" s="14" customFormat="1" ht="105.75" customHeight="1">
      <c r="A1" s="343"/>
      <c r="B1" s="610" t="s">
        <v>359</v>
      </c>
      <c r="C1" s="641"/>
      <c r="D1" s="641"/>
      <c r="E1" s="641"/>
      <c r="F1" s="641"/>
      <c r="G1" s="641"/>
      <c r="H1" s="641"/>
      <c r="I1" s="641"/>
      <c r="J1" s="641"/>
      <c r="K1" s="641"/>
      <c r="L1" s="107"/>
    </row>
    <row r="2" spans="1:12" s="14" customFormat="1" ht="6.75" customHeight="1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107"/>
    </row>
    <row r="3" spans="1:12" s="14" customFormat="1" ht="31.5" customHeight="1">
      <c r="A3" s="343"/>
      <c r="B3" s="183"/>
      <c r="C3" s="642" t="s">
        <v>275</v>
      </c>
      <c r="D3" s="642"/>
      <c r="E3" s="642"/>
      <c r="F3" s="642"/>
      <c r="G3" s="642"/>
      <c r="H3" s="642"/>
      <c r="I3" s="642"/>
      <c r="J3" s="642"/>
      <c r="K3" s="642"/>
      <c r="L3"/>
    </row>
    <row r="4" spans="1:14" s="14" customFormat="1" ht="15.75">
      <c r="A4" s="343"/>
      <c r="B4" s="540" t="str">
        <f>+'SIT.PAT'!C5</f>
        <v>Correspondiente al Ejercicio finalizado el 31 de Diciembre de 2.007 comparativo con el ejercicio anterior</v>
      </c>
      <c r="C4" s="540"/>
      <c r="D4" s="540"/>
      <c r="E4" s="540"/>
      <c r="F4" s="540"/>
      <c r="G4" s="540"/>
      <c r="H4" s="540"/>
      <c r="I4" s="540"/>
      <c r="J4" s="540"/>
      <c r="K4" s="540"/>
      <c r="L4"/>
      <c r="M4"/>
      <c r="N4"/>
    </row>
    <row r="5" spans="1:14" s="14" customFormat="1" ht="15.75">
      <c r="A5" s="343"/>
      <c r="B5" s="540" t="s">
        <v>202</v>
      </c>
      <c r="C5" s="540"/>
      <c r="D5" s="540"/>
      <c r="E5" s="540"/>
      <c r="F5" s="540"/>
      <c r="G5" s="540"/>
      <c r="H5" s="540"/>
      <c r="I5" s="540"/>
      <c r="J5" s="540"/>
      <c r="K5" s="540"/>
      <c r="L5"/>
      <c r="M5"/>
      <c r="N5"/>
    </row>
    <row r="6" spans="1:12" s="14" customFormat="1" ht="9" customHeight="1">
      <c r="A6" s="34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07"/>
    </row>
    <row r="7" spans="1:12" s="14" customFormat="1" ht="15.75">
      <c r="A7" s="343"/>
      <c r="B7" s="184"/>
      <c r="C7" s="344"/>
      <c r="D7" s="185"/>
      <c r="E7" s="185"/>
      <c r="F7" s="185"/>
      <c r="G7" s="345"/>
      <c r="H7" s="345"/>
      <c r="I7" s="345"/>
      <c r="J7" s="643" t="s">
        <v>35</v>
      </c>
      <c r="K7" s="643"/>
      <c r="L7" s="107"/>
    </row>
    <row r="8" spans="1:12" s="14" customFormat="1" ht="6.75" customHeight="1" thickBot="1">
      <c r="A8" s="343"/>
      <c r="B8" s="13"/>
      <c r="C8" s="13"/>
      <c r="D8" s="59"/>
      <c r="E8" s="59"/>
      <c r="F8" s="59"/>
      <c r="G8" s="59"/>
      <c r="H8" s="59"/>
      <c r="I8" s="59"/>
      <c r="J8" s="59"/>
      <c r="K8" s="59"/>
      <c r="L8" s="107"/>
    </row>
    <row r="9" spans="1:12" s="14" customFormat="1" ht="17.25" thickBot="1" thickTop="1">
      <c r="A9" s="343"/>
      <c r="B9" s="526" t="s">
        <v>37</v>
      </c>
      <c r="C9" s="637"/>
      <c r="D9" s="634" t="s">
        <v>367</v>
      </c>
      <c r="E9" s="635"/>
      <c r="F9" s="635"/>
      <c r="G9" s="636"/>
      <c r="H9" s="640" t="s">
        <v>273</v>
      </c>
      <c r="I9" s="640"/>
      <c r="J9" s="640"/>
      <c r="K9" s="640"/>
      <c r="L9" s="107"/>
    </row>
    <row r="10" spans="1:12" s="71" customFormat="1" ht="15" customHeight="1" thickBot="1" thickTop="1">
      <c r="A10" s="343"/>
      <c r="B10" s="638"/>
      <c r="C10" s="639"/>
      <c r="D10" s="424" t="s">
        <v>108</v>
      </c>
      <c r="E10" s="424" t="s">
        <v>27</v>
      </c>
      <c r="F10" s="424" t="s">
        <v>87</v>
      </c>
      <c r="G10" s="424" t="s">
        <v>25</v>
      </c>
      <c r="H10" s="425" t="s">
        <v>108</v>
      </c>
      <c r="I10" s="425" t="s">
        <v>27</v>
      </c>
      <c r="J10" s="425" t="s">
        <v>87</v>
      </c>
      <c r="K10" s="425" t="s">
        <v>25</v>
      </c>
      <c r="L10" s="108"/>
    </row>
    <row r="11" spans="1:12" s="71" customFormat="1" ht="15" customHeight="1" thickTop="1">
      <c r="A11" s="343"/>
      <c r="B11" s="346"/>
      <c r="C11" s="347" t="s">
        <v>130</v>
      </c>
      <c r="D11" s="348"/>
      <c r="E11" s="348"/>
      <c r="F11" s="349"/>
      <c r="G11" s="350"/>
      <c r="H11" s="349"/>
      <c r="I11" s="349"/>
      <c r="J11" s="349"/>
      <c r="K11" s="351"/>
      <c r="L11" s="108"/>
    </row>
    <row r="12" spans="1:12" s="14" customFormat="1" ht="15.75">
      <c r="A12" s="343"/>
      <c r="B12" s="20"/>
      <c r="C12" s="105" t="s">
        <v>50</v>
      </c>
      <c r="D12" s="403">
        <v>23331.66</v>
      </c>
      <c r="E12" s="403">
        <v>0</v>
      </c>
      <c r="F12" s="403">
        <v>0</v>
      </c>
      <c r="G12" s="411">
        <f>SUM(D12:F12)</f>
        <v>23331.66</v>
      </c>
      <c r="H12" s="403">
        <v>20097.66</v>
      </c>
      <c r="I12" s="403">
        <v>0</v>
      </c>
      <c r="J12" s="403">
        <v>0</v>
      </c>
      <c r="K12" s="408">
        <f>SUM(H12:J12)</f>
        <v>20097.66</v>
      </c>
      <c r="L12" s="107"/>
    </row>
    <row r="13" spans="1:12" s="14" customFormat="1" ht="15.75">
      <c r="A13" s="343"/>
      <c r="B13" s="20"/>
      <c r="C13" s="105" t="s">
        <v>109</v>
      </c>
      <c r="D13" s="403">
        <f>9435.06+18976.14</f>
        <v>28411.199999999997</v>
      </c>
      <c r="E13" s="403">
        <v>0</v>
      </c>
      <c r="F13" s="403">
        <v>0</v>
      </c>
      <c r="G13" s="411">
        <f aca="true" t="shared" si="0" ref="G13:G35">SUM(D13:F13)</f>
        <v>28411.199999999997</v>
      </c>
      <c r="H13" s="403">
        <f>8954.43+109.78+19555.1</f>
        <v>28619.309999999998</v>
      </c>
      <c r="I13" s="403">
        <v>0</v>
      </c>
      <c r="J13" s="403">
        <v>0</v>
      </c>
      <c r="K13" s="408">
        <f aca="true" t="shared" si="1" ref="K13:K35">SUM(H13:J13)</f>
        <v>28619.309999999998</v>
      </c>
      <c r="L13" s="107"/>
    </row>
    <row r="14" spans="1:12" s="14" customFormat="1" ht="15.75">
      <c r="A14" s="343"/>
      <c r="B14" s="20"/>
      <c r="C14" s="105" t="s">
        <v>110</v>
      </c>
      <c r="D14" s="403">
        <f>22130.16+267.99</f>
        <v>22398.15</v>
      </c>
      <c r="E14" s="403">
        <v>0</v>
      </c>
      <c r="F14" s="403">
        <v>0</v>
      </c>
      <c r="G14" s="411">
        <f t="shared" si="0"/>
        <v>22398.15</v>
      </c>
      <c r="H14" s="403">
        <v>15920.51</v>
      </c>
      <c r="I14" s="403">
        <v>0</v>
      </c>
      <c r="J14" s="403">
        <v>0</v>
      </c>
      <c r="K14" s="408">
        <f t="shared" si="1"/>
        <v>15920.51</v>
      </c>
      <c r="L14" s="107"/>
    </row>
    <row r="15" spans="1:12" s="14" customFormat="1" ht="15.75">
      <c r="A15" s="343"/>
      <c r="B15" s="20"/>
      <c r="C15" s="105" t="s">
        <v>111</v>
      </c>
      <c r="D15" s="403">
        <v>5010.08</v>
      </c>
      <c r="E15" s="403">
        <v>0</v>
      </c>
      <c r="F15" s="403">
        <v>0</v>
      </c>
      <c r="G15" s="411">
        <f t="shared" si="0"/>
        <v>5010.08</v>
      </c>
      <c r="H15" s="403">
        <v>2037.34</v>
      </c>
      <c r="I15" s="403">
        <v>0</v>
      </c>
      <c r="J15" s="403">
        <v>0</v>
      </c>
      <c r="K15" s="408">
        <f t="shared" si="1"/>
        <v>2037.34</v>
      </c>
      <c r="L15" s="107"/>
    </row>
    <row r="16" spans="1:12" s="14" customFormat="1" ht="15.75">
      <c r="A16" s="343"/>
      <c r="B16" s="20"/>
      <c r="C16" s="105" t="s">
        <v>178</v>
      </c>
      <c r="D16" s="408">
        <f>5353.01+11539.97</f>
        <v>16892.98</v>
      </c>
      <c r="E16" s="403">
        <v>0</v>
      </c>
      <c r="F16" s="403">
        <v>0</v>
      </c>
      <c r="G16" s="411">
        <f t="shared" si="0"/>
        <v>16892.98</v>
      </c>
      <c r="H16" s="408">
        <f>6053.05+10353.51</f>
        <v>16406.56</v>
      </c>
      <c r="I16" s="403">
        <v>0</v>
      </c>
      <c r="J16" s="403">
        <v>0</v>
      </c>
      <c r="K16" s="408">
        <f t="shared" si="1"/>
        <v>16406.56</v>
      </c>
      <c r="L16" s="107"/>
    </row>
    <row r="17" spans="1:12" s="14" customFormat="1" ht="15.75">
      <c r="A17" s="343"/>
      <c r="B17" s="20"/>
      <c r="C17" s="105" t="s">
        <v>112</v>
      </c>
      <c r="D17" s="403">
        <v>2530.44</v>
      </c>
      <c r="E17" s="403">
        <v>0</v>
      </c>
      <c r="F17" s="403">
        <v>0</v>
      </c>
      <c r="G17" s="411">
        <f t="shared" si="0"/>
        <v>2530.44</v>
      </c>
      <c r="H17" s="403">
        <v>1272.37</v>
      </c>
      <c r="I17" s="403">
        <v>0</v>
      </c>
      <c r="J17" s="403">
        <v>0</v>
      </c>
      <c r="K17" s="408">
        <f t="shared" si="1"/>
        <v>1272.37</v>
      </c>
      <c r="L17" s="107"/>
    </row>
    <row r="18" spans="1:12" s="14" customFormat="1" ht="15.75">
      <c r="A18" s="343"/>
      <c r="B18" s="20"/>
      <c r="C18" s="105" t="s">
        <v>113</v>
      </c>
      <c r="D18" s="403">
        <v>14032.41</v>
      </c>
      <c r="E18" s="403">
        <v>0</v>
      </c>
      <c r="F18" s="403">
        <v>0</v>
      </c>
      <c r="G18" s="411">
        <f t="shared" si="0"/>
        <v>14032.41</v>
      </c>
      <c r="H18" s="403">
        <v>10129.38</v>
      </c>
      <c r="I18" s="403">
        <v>0</v>
      </c>
      <c r="J18" s="403">
        <v>0</v>
      </c>
      <c r="K18" s="408">
        <f t="shared" si="1"/>
        <v>10129.38</v>
      </c>
      <c r="L18" s="107"/>
    </row>
    <row r="19" spans="1:12" s="14" customFormat="1" ht="15.75">
      <c r="A19" s="343"/>
      <c r="B19" s="20"/>
      <c r="C19" s="105" t="s">
        <v>114</v>
      </c>
      <c r="D19" s="403">
        <v>3938</v>
      </c>
      <c r="E19" s="403">
        <v>0</v>
      </c>
      <c r="F19" s="403">
        <v>0</v>
      </c>
      <c r="G19" s="411">
        <f t="shared" si="0"/>
        <v>3938</v>
      </c>
      <c r="H19" s="403">
        <v>2952</v>
      </c>
      <c r="I19" s="403">
        <v>0</v>
      </c>
      <c r="J19" s="403">
        <v>0</v>
      </c>
      <c r="K19" s="408">
        <f t="shared" si="1"/>
        <v>2952</v>
      </c>
      <c r="L19" s="107"/>
    </row>
    <row r="20" spans="1:12" s="14" customFormat="1" ht="15.75">
      <c r="A20" s="343"/>
      <c r="B20" s="20"/>
      <c r="C20" s="105" t="s">
        <v>115</v>
      </c>
      <c r="D20" s="403">
        <v>8030.79</v>
      </c>
      <c r="E20" s="403">
        <v>0</v>
      </c>
      <c r="F20" s="403">
        <v>0</v>
      </c>
      <c r="G20" s="411">
        <f t="shared" si="0"/>
        <v>8030.79</v>
      </c>
      <c r="H20" s="403">
        <v>5833.85</v>
      </c>
      <c r="I20" s="403">
        <v>0</v>
      </c>
      <c r="J20" s="403">
        <v>0</v>
      </c>
      <c r="K20" s="408">
        <f t="shared" si="1"/>
        <v>5833.85</v>
      </c>
      <c r="L20" s="107"/>
    </row>
    <row r="21" spans="1:12" s="14" customFormat="1" ht="15.75">
      <c r="A21" s="343"/>
      <c r="B21" s="20"/>
      <c r="C21" s="105" t="s">
        <v>116</v>
      </c>
      <c r="D21" s="403">
        <v>11108.48</v>
      </c>
      <c r="E21" s="403">
        <v>0</v>
      </c>
      <c r="F21" s="403">
        <v>0</v>
      </c>
      <c r="G21" s="411">
        <f t="shared" si="0"/>
        <v>11108.48</v>
      </c>
      <c r="H21" s="403">
        <v>8648.31</v>
      </c>
      <c r="I21" s="403">
        <v>0</v>
      </c>
      <c r="J21" s="403">
        <v>0</v>
      </c>
      <c r="K21" s="408">
        <f t="shared" si="1"/>
        <v>8648.31</v>
      </c>
      <c r="L21" s="107"/>
    </row>
    <row r="22" spans="1:12" s="14" customFormat="1" ht="15.75">
      <c r="A22" s="343"/>
      <c r="B22" s="20"/>
      <c r="C22" s="105" t="s">
        <v>100</v>
      </c>
      <c r="D22" s="403">
        <v>0</v>
      </c>
      <c r="E22" s="403">
        <v>0</v>
      </c>
      <c r="F22" s="403">
        <v>0</v>
      </c>
      <c r="G22" s="411">
        <f t="shared" si="0"/>
        <v>0</v>
      </c>
      <c r="H22" s="403">
        <v>960</v>
      </c>
      <c r="I22" s="403">
        <v>0</v>
      </c>
      <c r="J22" s="403">
        <v>0</v>
      </c>
      <c r="K22" s="408">
        <f t="shared" si="1"/>
        <v>960</v>
      </c>
      <c r="L22" s="107"/>
    </row>
    <row r="23" spans="1:12" s="14" customFormat="1" ht="15.75">
      <c r="A23" s="343"/>
      <c r="B23" s="20"/>
      <c r="C23" s="105" t="s">
        <v>8</v>
      </c>
      <c r="D23" s="403">
        <v>12522.47</v>
      </c>
      <c r="E23" s="403">
        <v>0</v>
      </c>
      <c r="F23" s="403">
        <v>0</v>
      </c>
      <c r="G23" s="411">
        <f t="shared" si="0"/>
        <v>12522.47</v>
      </c>
      <c r="H23" s="403">
        <v>12169.88</v>
      </c>
      <c r="I23" s="403">
        <v>0</v>
      </c>
      <c r="J23" s="403">
        <v>0</v>
      </c>
      <c r="K23" s="408">
        <f t="shared" si="1"/>
        <v>12169.88</v>
      </c>
      <c r="L23" s="107"/>
    </row>
    <row r="24" spans="1:14" s="14" customFormat="1" ht="15.75">
      <c r="A24" s="343"/>
      <c r="B24" s="20"/>
      <c r="C24" s="105" t="s">
        <v>307</v>
      </c>
      <c r="D24" s="403">
        <v>14738.99</v>
      </c>
      <c r="E24" s="403">
        <v>0</v>
      </c>
      <c r="F24" s="403">
        <v>0</v>
      </c>
      <c r="G24" s="411">
        <f t="shared" si="0"/>
        <v>14738.99</v>
      </c>
      <c r="H24" s="403">
        <v>4573.6</v>
      </c>
      <c r="I24" s="403">
        <v>0</v>
      </c>
      <c r="J24" s="403">
        <v>0</v>
      </c>
      <c r="K24" s="408">
        <f t="shared" si="1"/>
        <v>4573.6</v>
      </c>
      <c r="L24" s="107"/>
      <c r="N24" s="58"/>
    </row>
    <row r="25" spans="1:12" s="14" customFormat="1" ht="15.75">
      <c r="A25" s="343"/>
      <c r="B25" s="20"/>
      <c r="C25" s="105" t="s">
        <v>306</v>
      </c>
      <c r="D25" s="403">
        <f>20502.08+87510.83-77252.8</f>
        <v>30760.11</v>
      </c>
      <c r="E25" s="403">
        <v>0</v>
      </c>
      <c r="F25" s="403">
        <v>0</v>
      </c>
      <c r="G25" s="411">
        <f t="shared" si="0"/>
        <v>30760.11</v>
      </c>
      <c r="H25" s="403">
        <v>15615.84</v>
      </c>
      <c r="I25" s="403">
        <v>0</v>
      </c>
      <c r="J25" s="403">
        <v>0</v>
      </c>
      <c r="K25" s="408">
        <f t="shared" si="1"/>
        <v>15615.84</v>
      </c>
      <c r="L25" s="107"/>
    </row>
    <row r="26" spans="1:12" s="14" customFormat="1" ht="15.75">
      <c r="A26" s="343"/>
      <c r="B26" s="20"/>
      <c r="C26" s="105" t="s">
        <v>308</v>
      </c>
      <c r="D26" s="403">
        <v>10860.46</v>
      </c>
      <c r="E26" s="403">
        <v>0</v>
      </c>
      <c r="F26" s="403">
        <v>0</v>
      </c>
      <c r="G26" s="411">
        <f t="shared" si="0"/>
        <v>10860.46</v>
      </c>
      <c r="H26" s="403">
        <v>13792.66</v>
      </c>
      <c r="I26" s="403">
        <v>0</v>
      </c>
      <c r="J26" s="403">
        <v>0</v>
      </c>
      <c r="K26" s="408">
        <f t="shared" si="1"/>
        <v>13792.66</v>
      </c>
      <c r="L26" s="107"/>
    </row>
    <row r="27" spans="1:12" s="14" customFormat="1" ht="15.75">
      <c r="A27" s="343"/>
      <c r="B27" s="20"/>
      <c r="C27" s="105" t="s">
        <v>309</v>
      </c>
      <c r="D27" s="403">
        <v>5012.03</v>
      </c>
      <c r="E27" s="403">
        <v>0</v>
      </c>
      <c r="F27" s="403">
        <v>0</v>
      </c>
      <c r="G27" s="411">
        <f t="shared" si="0"/>
        <v>5012.03</v>
      </c>
      <c r="H27" s="403">
        <v>9304.94</v>
      </c>
      <c r="I27" s="403">
        <v>0</v>
      </c>
      <c r="J27" s="403">
        <v>0</v>
      </c>
      <c r="K27" s="408">
        <f t="shared" si="1"/>
        <v>9304.94</v>
      </c>
      <c r="L27" s="107"/>
    </row>
    <row r="28" spans="1:12" s="14" customFormat="1" ht="15.75">
      <c r="A28" s="343"/>
      <c r="B28" s="20"/>
      <c r="C28" s="105" t="s">
        <v>117</v>
      </c>
      <c r="D28" s="403">
        <v>36510.63</v>
      </c>
      <c r="E28" s="403">
        <v>0</v>
      </c>
      <c r="F28" s="403">
        <v>0</v>
      </c>
      <c r="G28" s="411">
        <f t="shared" si="0"/>
        <v>36510.63</v>
      </c>
      <c r="H28" s="403">
        <f>40496.98-15153.6</f>
        <v>25343.380000000005</v>
      </c>
      <c r="I28" s="403">
        <v>0</v>
      </c>
      <c r="J28" s="403">
        <v>0</v>
      </c>
      <c r="K28" s="408">
        <f t="shared" si="1"/>
        <v>25343.380000000005</v>
      </c>
      <c r="L28" s="107"/>
    </row>
    <row r="29" spans="1:12" s="14" customFormat="1" ht="15.75">
      <c r="A29" s="343"/>
      <c r="B29" s="20"/>
      <c r="C29" s="105" t="s">
        <v>118</v>
      </c>
      <c r="D29" s="403">
        <v>72285.98</v>
      </c>
      <c r="E29" s="403">
        <v>0</v>
      </c>
      <c r="F29" s="403">
        <v>0</v>
      </c>
      <c r="G29" s="411">
        <f t="shared" si="0"/>
        <v>72285.98</v>
      </c>
      <c r="H29" s="403">
        <v>64616.9</v>
      </c>
      <c r="I29" s="403">
        <v>0</v>
      </c>
      <c r="J29" s="403">
        <v>0</v>
      </c>
      <c r="K29" s="408">
        <f t="shared" si="1"/>
        <v>64616.9</v>
      </c>
      <c r="L29" s="107"/>
    </row>
    <row r="30" spans="1:12" s="14" customFormat="1" ht="15.75">
      <c r="A30" s="343"/>
      <c r="B30" s="20"/>
      <c r="C30" s="105" t="s">
        <v>119</v>
      </c>
      <c r="D30" s="403">
        <v>688.97</v>
      </c>
      <c r="E30" s="403">
        <v>0</v>
      </c>
      <c r="F30" s="403">
        <v>0</v>
      </c>
      <c r="G30" s="411">
        <f t="shared" si="0"/>
        <v>688.97</v>
      </c>
      <c r="H30" s="403">
        <v>691.22</v>
      </c>
      <c r="I30" s="403">
        <v>0</v>
      </c>
      <c r="J30" s="403">
        <v>0</v>
      </c>
      <c r="K30" s="408">
        <f t="shared" si="1"/>
        <v>691.22</v>
      </c>
      <c r="L30" s="107"/>
    </row>
    <row r="31" spans="1:12" s="14" customFormat="1" ht="15.75">
      <c r="A31" s="343"/>
      <c r="B31" s="20"/>
      <c r="C31" s="105" t="s">
        <v>120</v>
      </c>
      <c r="D31" s="403">
        <v>9473.15</v>
      </c>
      <c r="E31" s="403">
        <v>0</v>
      </c>
      <c r="F31" s="403">
        <v>0</v>
      </c>
      <c r="G31" s="411">
        <f t="shared" si="0"/>
        <v>9473.15</v>
      </c>
      <c r="H31" s="403">
        <v>8784.71</v>
      </c>
      <c r="I31" s="403">
        <v>0</v>
      </c>
      <c r="J31" s="403">
        <v>0</v>
      </c>
      <c r="K31" s="408">
        <f t="shared" si="1"/>
        <v>8784.71</v>
      </c>
      <c r="L31" s="107"/>
    </row>
    <row r="32" spans="1:12" s="14" customFormat="1" ht="15.75">
      <c r="A32" s="343"/>
      <c r="B32" s="20"/>
      <c r="C32" s="105" t="s">
        <v>121</v>
      </c>
      <c r="D32" s="403">
        <f>5716.33</f>
        <v>5716.33</v>
      </c>
      <c r="E32" s="403">
        <v>0</v>
      </c>
      <c r="F32" s="403">
        <v>0</v>
      </c>
      <c r="G32" s="411">
        <f t="shared" si="0"/>
        <v>5716.33</v>
      </c>
      <c r="H32" s="403">
        <f>4982.43-3000</f>
        <v>1982.4300000000003</v>
      </c>
      <c r="I32" s="403">
        <v>0</v>
      </c>
      <c r="J32" s="403">
        <v>0</v>
      </c>
      <c r="K32" s="408">
        <f t="shared" si="1"/>
        <v>1982.4300000000003</v>
      </c>
      <c r="L32" s="107"/>
    </row>
    <row r="33" spans="1:12" s="14" customFormat="1" ht="15.75">
      <c r="A33" s="343"/>
      <c r="B33" s="20"/>
      <c r="C33" s="105" t="s">
        <v>310</v>
      </c>
      <c r="D33" s="403">
        <v>8956.7</v>
      </c>
      <c r="E33" s="403">
        <v>0</v>
      </c>
      <c r="F33" s="403">
        <v>0</v>
      </c>
      <c r="G33" s="411">
        <f t="shared" si="0"/>
        <v>8956.7</v>
      </c>
      <c r="H33" s="403">
        <f>9991+3000</f>
        <v>12991</v>
      </c>
      <c r="I33" s="403">
        <v>0</v>
      </c>
      <c r="J33" s="403">
        <v>0</v>
      </c>
      <c r="K33" s="408">
        <f t="shared" si="1"/>
        <v>12991</v>
      </c>
      <c r="L33" s="107"/>
    </row>
    <row r="34" spans="1:12" s="14" customFormat="1" ht="15.75">
      <c r="A34" s="343"/>
      <c r="B34" s="20"/>
      <c r="C34" s="105" t="s">
        <v>122</v>
      </c>
      <c r="D34" s="403">
        <f>8860+8981.33</f>
        <v>17841.33</v>
      </c>
      <c r="E34" s="403">
        <v>0</v>
      </c>
      <c r="F34" s="403">
        <v>0</v>
      </c>
      <c r="G34" s="411">
        <f t="shared" si="0"/>
        <v>17841.33</v>
      </c>
      <c r="H34" s="403">
        <v>10436.8</v>
      </c>
      <c r="I34" s="403">
        <v>0</v>
      </c>
      <c r="J34" s="403">
        <v>0</v>
      </c>
      <c r="K34" s="408">
        <f t="shared" si="1"/>
        <v>10436.8</v>
      </c>
      <c r="L34" s="107"/>
    </row>
    <row r="35" spans="1:12" s="14" customFormat="1" ht="16.5" thickBot="1">
      <c r="A35" s="343"/>
      <c r="B35" s="20"/>
      <c r="C35" s="105" t="s">
        <v>96</v>
      </c>
      <c r="D35" s="403">
        <v>53137.82</v>
      </c>
      <c r="E35" s="403">
        <v>0</v>
      </c>
      <c r="F35" s="403">
        <v>0</v>
      </c>
      <c r="G35" s="411">
        <f t="shared" si="0"/>
        <v>53137.82</v>
      </c>
      <c r="H35" s="403">
        <v>52180.35</v>
      </c>
      <c r="I35" s="403">
        <v>0</v>
      </c>
      <c r="J35" s="403">
        <v>0</v>
      </c>
      <c r="K35" s="408">
        <f t="shared" si="1"/>
        <v>52180.35</v>
      </c>
      <c r="L35" s="107"/>
    </row>
    <row r="36" spans="1:12" s="14" customFormat="1" ht="17.25" thickBot="1" thickTop="1">
      <c r="A36" s="343"/>
      <c r="B36" s="653" t="s">
        <v>185</v>
      </c>
      <c r="C36" s="654"/>
      <c r="D36" s="405">
        <f>SUM(D12:D35)</f>
        <v>414189.16000000003</v>
      </c>
      <c r="E36" s="405">
        <v>0</v>
      </c>
      <c r="F36" s="405">
        <v>0</v>
      </c>
      <c r="G36" s="405">
        <f>SUM(G12:G35)</f>
        <v>414189.16000000003</v>
      </c>
      <c r="H36" s="405">
        <f>SUM(H12:H35)</f>
        <v>345361</v>
      </c>
      <c r="I36" s="405">
        <v>0</v>
      </c>
      <c r="J36" s="405">
        <v>0</v>
      </c>
      <c r="K36" s="405">
        <f>SUM(K12:K35)</f>
        <v>345361</v>
      </c>
      <c r="L36" s="107"/>
    </row>
    <row r="37" spans="1:12" s="14" customFormat="1" ht="15" customHeight="1" thickTop="1">
      <c r="A37" s="343"/>
      <c r="B37" s="185" t="s">
        <v>329</v>
      </c>
      <c r="C37" s="65" t="s">
        <v>383</v>
      </c>
      <c r="D37" s="51"/>
      <c r="E37" s="51"/>
      <c r="F37" s="51"/>
      <c r="G37" s="51"/>
      <c r="H37" s="51"/>
      <c r="I37" s="51"/>
      <c r="J37" s="51"/>
      <c r="K37" s="82"/>
      <c r="L37" s="107"/>
    </row>
    <row r="38" spans="2:12" s="14" customFormat="1" ht="15.75" hidden="1">
      <c r="B38" s="12"/>
      <c r="C38" s="187"/>
      <c r="D38" s="51"/>
      <c r="E38" s="51"/>
      <c r="F38" s="51"/>
      <c r="G38" s="51"/>
      <c r="H38" s="51"/>
      <c r="I38" s="51"/>
      <c r="J38" s="51"/>
      <c r="K38" s="82"/>
      <c r="L38" s="107"/>
    </row>
    <row r="39" spans="3:5" ht="15">
      <c r="C39" s="10" t="s">
        <v>258</v>
      </c>
      <c r="E39" s="342"/>
    </row>
    <row r="43" ht="93" customHeight="1"/>
    <row r="44" spans="2:12" s="14" customFormat="1" ht="23.25">
      <c r="B44" s="610" t="s">
        <v>184</v>
      </c>
      <c r="C44" s="649"/>
      <c r="D44" s="649"/>
      <c r="E44" s="649"/>
      <c r="F44" s="649"/>
      <c r="G44" s="649"/>
      <c r="H44" s="649"/>
      <c r="I44" s="649"/>
      <c r="J44" s="649"/>
      <c r="K44" s="649"/>
      <c r="L44" s="107"/>
    </row>
    <row r="45" spans="2:12" s="14" customFormat="1" ht="6.7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07"/>
    </row>
    <row r="46" spans="2:12" s="14" customFormat="1" ht="22.5">
      <c r="B46" s="183"/>
      <c r="C46" s="650" t="s">
        <v>192</v>
      </c>
      <c r="D46" s="650"/>
      <c r="E46" s="650"/>
      <c r="F46" s="650"/>
      <c r="G46" s="650"/>
      <c r="H46" s="650"/>
      <c r="I46" s="650"/>
      <c r="J46" s="650"/>
      <c r="K46" s="650"/>
      <c r="L46" s="107"/>
    </row>
    <row r="47" spans="2:12" s="14" customFormat="1" ht="15.75">
      <c r="B47" s="540" t="s">
        <v>386</v>
      </c>
      <c r="C47" s="540"/>
      <c r="D47" s="540"/>
      <c r="E47" s="540"/>
      <c r="F47" s="540"/>
      <c r="G47" s="540"/>
      <c r="H47" s="540"/>
      <c r="I47" s="540"/>
      <c r="J47" s="540"/>
      <c r="K47" s="540"/>
      <c r="L47" s="107"/>
    </row>
    <row r="48" spans="2:12" s="14" customFormat="1" ht="15.75">
      <c r="B48" s="540" t="s">
        <v>202</v>
      </c>
      <c r="C48" s="540"/>
      <c r="D48" s="540"/>
      <c r="E48" s="540"/>
      <c r="F48" s="540"/>
      <c r="G48" s="540"/>
      <c r="H48" s="540"/>
      <c r="I48" s="540"/>
      <c r="J48" s="540"/>
      <c r="K48" s="540"/>
      <c r="L48" s="107"/>
    </row>
    <row r="49" spans="2:12" s="14" customFormat="1" ht="7.5" customHeight="1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07"/>
    </row>
    <row r="50" spans="2:12" s="14" customFormat="1" ht="19.5">
      <c r="B50" s="184"/>
      <c r="C50" s="150"/>
      <c r="D50" s="185"/>
      <c r="E50" s="185"/>
      <c r="F50" s="185"/>
      <c r="G50" s="186"/>
      <c r="H50" s="186"/>
      <c r="I50" s="186"/>
      <c r="J50" s="648" t="s">
        <v>35</v>
      </c>
      <c r="K50" s="648"/>
      <c r="L50" s="107"/>
    </row>
    <row r="51" spans="2:12" s="14" customFormat="1" ht="8.25" customHeight="1" thickBot="1">
      <c r="B51" s="13"/>
      <c r="C51" s="13"/>
      <c r="D51" s="59"/>
      <c r="E51" s="59"/>
      <c r="F51" s="59"/>
      <c r="G51" s="59"/>
      <c r="H51" s="59"/>
      <c r="I51" s="59"/>
      <c r="J51" s="59"/>
      <c r="K51" s="59"/>
      <c r="L51" s="107"/>
    </row>
    <row r="52" spans="2:12" s="14" customFormat="1" ht="17.25" thickBot="1" thickTop="1">
      <c r="B52" s="526" t="s">
        <v>37</v>
      </c>
      <c r="C52" s="527"/>
      <c r="D52" s="634" t="s">
        <v>367</v>
      </c>
      <c r="E52" s="635"/>
      <c r="F52" s="635"/>
      <c r="G52" s="636"/>
      <c r="H52" s="640" t="s">
        <v>273</v>
      </c>
      <c r="I52" s="640"/>
      <c r="J52" s="640"/>
      <c r="K52" s="640"/>
      <c r="L52" s="107"/>
    </row>
    <row r="53" spans="1:12" s="14" customFormat="1" ht="14.25" thickBot="1" thickTop="1">
      <c r="A53" s="71"/>
      <c r="B53" s="651"/>
      <c r="C53" s="652"/>
      <c r="D53" s="426" t="s">
        <v>108</v>
      </c>
      <c r="E53" s="424" t="s">
        <v>27</v>
      </c>
      <c r="F53" s="424" t="s">
        <v>87</v>
      </c>
      <c r="G53" s="424" t="s">
        <v>25</v>
      </c>
      <c r="H53" s="425" t="s">
        <v>108</v>
      </c>
      <c r="I53" s="425" t="s">
        <v>27</v>
      </c>
      <c r="J53" s="425" t="s">
        <v>87</v>
      </c>
      <c r="K53" s="425" t="s">
        <v>25</v>
      </c>
      <c r="L53" s="107"/>
    </row>
    <row r="54" spans="2:12" s="14" customFormat="1" ht="16.5" thickTop="1">
      <c r="B54" s="20"/>
      <c r="C54" s="105"/>
      <c r="D54" s="213"/>
      <c r="E54" s="62"/>
      <c r="F54" s="62"/>
      <c r="G54" s="63"/>
      <c r="H54" s="62"/>
      <c r="I54" s="62"/>
      <c r="J54" s="62"/>
      <c r="K54" s="121"/>
      <c r="L54" s="107"/>
    </row>
    <row r="55" spans="2:12" s="14" customFormat="1" ht="15.75">
      <c r="B55" s="655" t="s">
        <v>185</v>
      </c>
      <c r="C55" s="656"/>
      <c r="D55" s="412">
        <f>+D36</f>
        <v>414189.16000000003</v>
      </c>
      <c r="E55" s="408">
        <v>0</v>
      </c>
      <c r="F55" s="408">
        <v>0</v>
      </c>
      <c r="G55" s="412">
        <f>+G36</f>
        <v>414189.16000000003</v>
      </c>
      <c r="H55" s="407">
        <f>+H36</f>
        <v>345361</v>
      </c>
      <c r="I55" s="408">
        <v>0</v>
      </c>
      <c r="J55" s="408">
        <v>0</v>
      </c>
      <c r="K55" s="407">
        <f>+K36</f>
        <v>345361</v>
      </c>
      <c r="L55" s="107"/>
    </row>
    <row r="56" spans="2:12" s="14" customFormat="1" ht="15.75">
      <c r="B56" s="20"/>
      <c r="C56" s="105" t="s">
        <v>123</v>
      </c>
      <c r="D56" s="408">
        <f>11397+21091.51</f>
        <v>32488.51</v>
      </c>
      <c r="E56" s="408">
        <v>0</v>
      </c>
      <c r="F56" s="408">
        <v>0</v>
      </c>
      <c r="G56" s="413">
        <f aca="true" t="shared" si="2" ref="G56:G75">SUM(D56:F56)</f>
        <v>32488.51</v>
      </c>
      <c r="H56" s="408">
        <v>38753.46</v>
      </c>
      <c r="I56" s="408">
        <v>0</v>
      </c>
      <c r="J56" s="408">
        <v>0</v>
      </c>
      <c r="K56" s="408">
        <v>38753.46</v>
      </c>
      <c r="L56" s="107"/>
    </row>
    <row r="57" spans="2:12" s="14" customFormat="1" ht="15.75">
      <c r="B57" s="20"/>
      <c r="C57" s="105" t="s">
        <v>124</v>
      </c>
      <c r="D57" s="408">
        <v>73785.21</v>
      </c>
      <c r="E57" s="408">
        <v>0</v>
      </c>
      <c r="F57" s="408">
        <v>0</v>
      </c>
      <c r="G57" s="413">
        <f t="shared" si="2"/>
        <v>73785.21</v>
      </c>
      <c r="H57" s="408">
        <v>67931.42</v>
      </c>
      <c r="I57" s="408">
        <v>0</v>
      </c>
      <c r="J57" s="408">
        <v>0</v>
      </c>
      <c r="K57" s="408">
        <v>67931.42</v>
      </c>
      <c r="L57" s="107"/>
    </row>
    <row r="58" spans="2:12" s="14" customFormat="1" ht="15.75">
      <c r="B58" s="20"/>
      <c r="C58" s="105" t="s">
        <v>165</v>
      </c>
      <c r="D58" s="408">
        <v>47517.6</v>
      </c>
      <c r="E58" s="408">
        <v>0</v>
      </c>
      <c r="F58" s="408">
        <v>0</v>
      </c>
      <c r="G58" s="413">
        <f t="shared" si="2"/>
        <v>47517.6</v>
      </c>
      <c r="H58" s="408">
        <v>41886.18</v>
      </c>
      <c r="I58" s="408">
        <v>0</v>
      </c>
      <c r="J58" s="408">
        <v>0</v>
      </c>
      <c r="K58" s="408">
        <v>41886.18</v>
      </c>
      <c r="L58" s="107"/>
    </row>
    <row r="59" spans="2:12" s="14" customFormat="1" ht="15.75">
      <c r="B59" s="20"/>
      <c r="C59" s="105" t="s">
        <v>125</v>
      </c>
      <c r="D59" s="408">
        <v>35000</v>
      </c>
      <c r="E59" s="408">
        <v>0</v>
      </c>
      <c r="F59" s="408">
        <v>0</v>
      </c>
      <c r="G59" s="413">
        <f t="shared" si="2"/>
        <v>35000</v>
      </c>
      <c r="H59" s="408">
        <v>30000</v>
      </c>
      <c r="I59" s="408">
        <v>0</v>
      </c>
      <c r="J59" s="408">
        <v>0</v>
      </c>
      <c r="K59" s="408">
        <v>30000</v>
      </c>
      <c r="L59" s="107"/>
    </row>
    <row r="60" spans="2:12" s="14" customFormat="1" ht="15.75">
      <c r="B60" s="20"/>
      <c r="C60" s="105" t="s">
        <v>126</v>
      </c>
      <c r="D60" s="408">
        <v>27318.51</v>
      </c>
      <c r="E60" s="408">
        <v>0</v>
      </c>
      <c r="F60" s="408">
        <v>0</v>
      </c>
      <c r="G60" s="413">
        <f t="shared" si="2"/>
        <v>27318.51</v>
      </c>
      <c r="H60" s="408">
        <v>14097.47</v>
      </c>
      <c r="I60" s="408">
        <v>0</v>
      </c>
      <c r="J60" s="408">
        <v>0</v>
      </c>
      <c r="K60" s="408">
        <v>14097.47</v>
      </c>
      <c r="L60" s="107"/>
    </row>
    <row r="61" spans="2:12" s="14" customFormat="1" ht="15.75">
      <c r="B61" s="20"/>
      <c r="C61" s="105" t="s">
        <v>127</v>
      </c>
      <c r="D61" s="408">
        <v>482320.16</v>
      </c>
      <c r="E61" s="408">
        <v>0</v>
      </c>
      <c r="F61" s="408">
        <v>0</v>
      </c>
      <c r="G61" s="413">
        <f t="shared" si="2"/>
        <v>482320.16</v>
      </c>
      <c r="H61" s="408">
        <v>416503.88</v>
      </c>
      <c r="I61" s="408">
        <v>0</v>
      </c>
      <c r="J61" s="408">
        <v>0</v>
      </c>
      <c r="K61" s="408">
        <v>416503.88</v>
      </c>
      <c r="L61" s="107"/>
    </row>
    <row r="62" spans="2:12" s="14" customFormat="1" ht="15.75">
      <c r="B62" s="20"/>
      <c r="C62" s="105" t="s">
        <v>128</v>
      </c>
      <c r="D62" s="408">
        <v>120192.25</v>
      </c>
      <c r="E62" s="408">
        <v>0</v>
      </c>
      <c r="F62" s="408">
        <v>0</v>
      </c>
      <c r="G62" s="413">
        <f t="shared" si="2"/>
        <v>120192.25</v>
      </c>
      <c r="H62" s="408">
        <v>104703.55</v>
      </c>
      <c r="I62" s="408">
        <v>0</v>
      </c>
      <c r="J62" s="408">
        <v>0</v>
      </c>
      <c r="K62" s="408">
        <v>104703.55</v>
      </c>
      <c r="L62" s="107"/>
    </row>
    <row r="63" spans="2:12" s="14" customFormat="1" ht="15.75">
      <c r="B63" s="20"/>
      <c r="C63" s="105" t="s">
        <v>162</v>
      </c>
      <c r="D63" s="408">
        <v>9087.67</v>
      </c>
      <c r="E63" s="408">
        <v>0</v>
      </c>
      <c r="F63" s="408">
        <v>0</v>
      </c>
      <c r="G63" s="413">
        <f t="shared" si="2"/>
        <v>9087.67</v>
      </c>
      <c r="H63" s="408">
        <v>8813.22</v>
      </c>
      <c r="I63" s="408">
        <v>0</v>
      </c>
      <c r="J63" s="408">
        <v>0</v>
      </c>
      <c r="K63" s="408">
        <v>8813.22</v>
      </c>
      <c r="L63" s="107"/>
    </row>
    <row r="64" spans="2:12" s="14" customFormat="1" ht="15.75">
      <c r="B64" s="20"/>
      <c r="C64" s="105" t="s">
        <v>164</v>
      </c>
      <c r="D64" s="408">
        <v>19481.35</v>
      </c>
      <c r="E64" s="408">
        <v>0</v>
      </c>
      <c r="F64" s="408">
        <v>0</v>
      </c>
      <c r="G64" s="413">
        <f t="shared" si="2"/>
        <v>19481.35</v>
      </c>
      <c r="H64" s="408">
        <v>17425.24</v>
      </c>
      <c r="I64" s="408">
        <v>0</v>
      </c>
      <c r="J64" s="408">
        <v>0</v>
      </c>
      <c r="K64" s="408">
        <v>17425.24</v>
      </c>
      <c r="L64" s="107"/>
    </row>
    <row r="65" spans="2:12" s="14" customFormat="1" ht="15.75">
      <c r="B65" s="20"/>
      <c r="C65" s="105" t="s">
        <v>129</v>
      </c>
      <c r="D65" s="408">
        <v>2822.53</v>
      </c>
      <c r="E65" s="408">
        <v>0</v>
      </c>
      <c r="F65" s="408">
        <v>0</v>
      </c>
      <c r="G65" s="413">
        <f t="shared" si="2"/>
        <v>2822.53</v>
      </c>
      <c r="H65" s="408">
        <v>13818.21</v>
      </c>
      <c r="I65" s="408">
        <v>0</v>
      </c>
      <c r="J65" s="408">
        <v>0</v>
      </c>
      <c r="K65" s="408">
        <v>13818.21</v>
      </c>
      <c r="L65" s="107"/>
    </row>
    <row r="66" spans="2:12" s="14" customFormat="1" ht="15.75">
      <c r="B66" s="20"/>
      <c r="C66" s="105" t="s">
        <v>179</v>
      </c>
      <c r="D66" s="408">
        <v>4246</v>
      </c>
      <c r="E66" s="408">
        <v>0</v>
      </c>
      <c r="F66" s="408">
        <v>0</v>
      </c>
      <c r="G66" s="413">
        <f t="shared" si="2"/>
        <v>4246</v>
      </c>
      <c r="H66" s="408">
        <v>4843.21</v>
      </c>
      <c r="I66" s="408">
        <v>0</v>
      </c>
      <c r="J66" s="408">
        <v>0</v>
      </c>
      <c r="K66" s="408">
        <v>4843.21</v>
      </c>
      <c r="L66" s="107"/>
    </row>
    <row r="67" spans="2:12" s="14" customFormat="1" ht="15.75">
      <c r="B67" s="20"/>
      <c r="C67" s="105" t="s">
        <v>312</v>
      </c>
      <c r="D67" s="408">
        <v>189.09</v>
      </c>
      <c r="E67" s="408">
        <v>0</v>
      </c>
      <c r="F67" s="408">
        <v>170600</v>
      </c>
      <c r="G67" s="413">
        <f t="shared" si="2"/>
        <v>170789.09</v>
      </c>
      <c r="H67" s="408">
        <v>0</v>
      </c>
      <c r="I67" s="408">
        <v>0</v>
      </c>
      <c r="J67" s="408">
        <v>194725.01</v>
      </c>
      <c r="K67" s="408">
        <v>194725.01</v>
      </c>
      <c r="L67" s="107"/>
    </row>
    <row r="68" spans="2:12" s="14" customFormat="1" ht="15.75">
      <c r="B68" s="20"/>
      <c r="C68" s="105" t="s">
        <v>319</v>
      </c>
      <c r="D68" s="408">
        <v>2983.4</v>
      </c>
      <c r="E68" s="408">
        <v>0</v>
      </c>
      <c r="F68" s="408">
        <v>0</v>
      </c>
      <c r="G68" s="413">
        <f t="shared" si="2"/>
        <v>2983.4</v>
      </c>
      <c r="H68" s="408">
        <v>2812.42</v>
      </c>
      <c r="I68" s="408">
        <v>0</v>
      </c>
      <c r="J68" s="408">
        <v>0</v>
      </c>
      <c r="K68" s="408">
        <v>2812.42</v>
      </c>
      <c r="L68" s="107"/>
    </row>
    <row r="69" spans="2:12" s="14" customFormat="1" ht="15.75">
      <c r="B69" s="20"/>
      <c r="C69" s="105" t="s">
        <v>320</v>
      </c>
      <c r="D69" s="408">
        <v>13161.02</v>
      </c>
      <c r="E69" s="408">
        <v>0</v>
      </c>
      <c r="F69" s="408">
        <v>0</v>
      </c>
      <c r="G69" s="413">
        <f t="shared" si="2"/>
        <v>13161.02</v>
      </c>
      <c r="H69" s="408">
        <v>9718.29</v>
      </c>
      <c r="I69" s="408">
        <v>0</v>
      </c>
      <c r="J69" s="408">
        <v>0</v>
      </c>
      <c r="K69" s="408">
        <v>9718.29</v>
      </c>
      <c r="L69" s="107"/>
    </row>
    <row r="70" spans="2:12" s="14" customFormat="1" ht="15.75">
      <c r="B70" s="20"/>
      <c r="C70" s="105" t="s">
        <v>321</v>
      </c>
      <c r="D70" s="408">
        <v>12240</v>
      </c>
      <c r="E70" s="408">
        <v>0</v>
      </c>
      <c r="F70" s="408">
        <v>0</v>
      </c>
      <c r="G70" s="413">
        <f t="shared" si="2"/>
        <v>12240</v>
      </c>
      <c r="H70" s="408">
        <v>40180</v>
      </c>
      <c r="I70" s="408">
        <v>0</v>
      </c>
      <c r="J70" s="408">
        <v>0</v>
      </c>
      <c r="K70" s="408">
        <v>40180</v>
      </c>
      <c r="L70" s="107"/>
    </row>
    <row r="71" spans="2:12" s="14" customFormat="1" ht="15.75">
      <c r="B71" s="20"/>
      <c r="C71" s="105" t="s">
        <v>322</v>
      </c>
      <c r="D71" s="408">
        <v>441.41</v>
      </c>
      <c r="E71" s="408">
        <v>0</v>
      </c>
      <c r="F71" s="408">
        <v>0</v>
      </c>
      <c r="G71" s="413">
        <f t="shared" si="2"/>
        <v>441.41</v>
      </c>
      <c r="H71" s="408">
        <v>376.94</v>
      </c>
      <c r="I71" s="408">
        <v>0</v>
      </c>
      <c r="J71" s="408">
        <v>0</v>
      </c>
      <c r="K71" s="408">
        <v>376.94</v>
      </c>
      <c r="L71" s="107"/>
    </row>
    <row r="72" spans="2:12" s="14" customFormat="1" ht="15.75">
      <c r="B72" s="20"/>
      <c r="C72" s="105" t="s">
        <v>323</v>
      </c>
      <c r="D72" s="408">
        <v>9160.44</v>
      </c>
      <c r="E72" s="408">
        <v>0</v>
      </c>
      <c r="F72" s="408">
        <v>0</v>
      </c>
      <c r="G72" s="413">
        <f t="shared" si="2"/>
        <v>9160.44</v>
      </c>
      <c r="H72" s="408">
        <v>5834.98</v>
      </c>
      <c r="I72" s="408">
        <v>0</v>
      </c>
      <c r="J72" s="408">
        <v>0</v>
      </c>
      <c r="K72" s="408">
        <v>5834.98</v>
      </c>
      <c r="L72" s="107"/>
    </row>
    <row r="73" spans="2:12" s="14" customFormat="1" ht="15.75">
      <c r="B73" s="20"/>
      <c r="C73" s="105" t="s">
        <v>324</v>
      </c>
      <c r="D73" s="408">
        <v>0</v>
      </c>
      <c r="E73" s="408">
        <v>0</v>
      </c>
      <c r="F73" s="408">
        <v>0</v>
      </c>
      <c r="G73" s="413">
        <f t="shared" si="2"/>
        <v>0</v>
      </c>
      <c r="H73" s="408">
        <v>40057.34</v>
      </c>
      <c r="I73" s="408">
        <v>0</v>
      </c>
      <c r="J73" s="408">
        <v>0</v>
      </c>
      <c r="K73" s="408">
        <v>40057.34</v>
      </c>
      <c r="L73" s="107"/>
    </row>
    <row r="74" spans="2:12" s="14" customFormat="1" ht="15.75">
      <c r="B74" s="20"/>
      <c r="C74" s="105" t="s">
        <v>302</v>
      </c>
      <c r="D74" s="408">
        <v>32103.7</v>
      </c>
      <c r="E74" s="408">
        <v>0</v>
      </c>
      <c r="F74" s="408">
        <v>0</v>
      </c>
      <c r="G74" s="413">
        <f t="shared" si="2"/>
        <v>32103.7</v>
      </c>
      <c r="H74" s="408">
        <v>0</v>
      </c>
      <c r="I74" s="408">
        <v>0</v>
      </c>
      <c r="J74" s="408">
        <v>15292.43</v>
      </c>
      <c r="K74" s="408">
        <v>15292.43</v>
      </c>
      <c r="L74" s="107"/>
    </row>
    <row r="75" spans="2:12" s="14" customFormat="1" ht="15.75">
      <c r="B75" s="20"/>
      <c r="C75" s="105" t="s">
        <v>318</v>
      </c>
      <c r="D75" s="408">
        <f>151.47-58.46</f>
        <v>93.00999999999999</v>
      </c>
      <c r="E75" s="408">
        <v>0</v>
      </c>
      <c r="F75" s="408">
        <v>0</v>
      </c>
      <c r="G75" s="413">
        <f t="shared" si="2"/>
        <v>93.00999999999999</v>
      </c>
      <c r="H75" s="408">
        <v>134.5</v>
      </c>
      <c r="I75" s="408">
        <v>0</v>
      </c>
      <c r="J75" s="408">
        <v>0</v>
      </c>
      <c r="K75" s="408">
        <v>134.5</v>
      </c>
      <c r="L75" s="107"/>
    </row>
    <row r="76" spans="2:13" s="14" customFormat="1" ht="16.5" thickBot="1">
      <c r="B76" s="20"/>
      <c r="C76" s="106" t="s">
        <v>314</v>
      </c>
      <c r="D76" s="407">
        <f aca="true" t="shared" si="3" ref="D76:K76">SUM(D55:D75)</f>
        <v>1338821.02</v>
      </c>
      <c r="E76" s="407">
        <f t="shared" si="3"/>
        <v>0</v>
      </c>
      <c r="F76" s="407">
        <f t="shared" si="3"/>
        <v>170600</v>
      </c>
      <c r="G76" s="407">
        <f t="shared" si="3"/>
        <v>1509421.02</v>
      </c>
      <c r="H76" s="407">
        <f t="shared" si="3"/>
        <v>1203251.3099999998</v>
      </c>
      <c r="I76" s="407">
        <f t="shared" si="3"/>
        <v>0</v>
      </c>
      <c r="J76" s="407">
        <f t="shared" si="3"/>
        <v>210017.44</v>
      </c>
      <c r="K76" s="407">
        <f t="shared" si="3"/>
        <v>1413268.7499999998</v>
      </c>
      <c r="L76" s="250"/>
      <c r="M76" s="64"/>
    </row>
    <row r="77" spans="2:12" s="41" customFormat="1" ht="25.5" customHeight="1" thickBot="1" thickTop="1">
      <c r="B77" s="653" t="s">
        <v>185</v>
      </c>
      <c r="C77" s="654"/>
      <c r="D77" s="405">
        <f>+D76</f>
        <v>1338821.02</v>
      </c>
      <c r="E77" s="405">
        <f aca="true" t="shared" si="4" ref="E77:K77">+E76</f>
        <v>0</v>
      </c>
      <c r="F77" s="405">
        <f t="shared" si="4"/>
        <v>170600</v>
      </c>
      <c r="G77" s="405">
        <f t="shared" si="4"/>
        <v>1509421.02</v>
      </c>
      <c r="H77" s="405">
        <f t="shared" si="4"/>
        <v>1203251.3099999998</v>
      </c>
      <c r="I77" s="405">
        <f t="shared" si="4"/>
        <v>0</v>
      </c>
      <c r="J77" s="405">
        <f t="shared" si="4"/>
        <v>210017.44</v>
      </c>
      <c r="K77" s="405">
        <f t="shared" si="4"/>
        <v>1413268.7499999998</v>
      </c>
      <c r="L77" s="109"/>
    </row>
    <row r="78" spans="1:12" s="14" customFormat="1" ht="16.5" thickTop="1">
      <c r="A78" s="64"/>
      <c r="B78" s="73" t="s">
        <v>329</v>
      </c>
      <c r="C78" s="65" t="s">
        <v>383</v>
      </c>
      <c r="D78" s="51"/>
      <c r="E78" s="51"/>
      <c r="F78" s="51"/>
      <c r="G78" s="51"/>
      <c r="H78" s="51"/>
      <c r="I78" s="51"/>
      <c r="J78" s="51"/>
      <c r="K78" s="82"/>
      <c r="L78" s="107"/>
    </row>
    <row r="79" spans="1:12" s="14" customFormat="1" ht="15.75">
      <c r="A79" s="64"/>
      <c r="B79" s="12"/>
      <c r="C79" s="10" t="s">
        <v>258</v>
      </c>
      <c r="D79" s="51"/>
      <c r="E79" s="51"/>
      <c r="F79" s="51"/>
      <c r="G79" s="51"/>
      <c r="H79" s="51"/>
      <c r="I79" s="51"/>
      <c r="J79" s="51"/>
      <c r="K79" s="82"/>
      <c r="L79" s="107"/>
    </row>
    <row r="80" spans="1:12" s="14" customFormat="1" ht="15.75">
      <c r="A80" s="64"/>
      <c r="B80" s="12"/>
      <c r="C80" s="77"/>
      <c r="D80" s="51"/>
      <c r="E80" s="51"/>
      <c r="F80" s="51"/>
      <c r="G80" s="51"/>
      <c r="H80" s="51"/>
      <c r="I80" s="51"/>
      <c r="J80" s="51"/>
      <c r="K80" s="82"/>
      <c r="L80" s="107"/>
    </row>
    <row r="81" spans="1:12" s="14" customFormat="1" ht="15.75">
      <c r="A81" s="64"/>
      <c r="B81" s="12"/>
      <c r="C81" s="77"/>
      <c r="D81" s="51"/>
      <c r="E81" s="51"/>
      <c r="F81" s="51"/>
      <c r="G81" s="51"/>
      <c r="H81" s="51"/>
      <c r="I81" s="51"/>
      <c r="J81" s="51"/>
      <c r="K81" s="82"/>
      <c r="L81" s="107"/>
    </row>
    <row r="82" spans="1:12" s="14" customFormat="1" ht="15.75">
      <c r="A82" s="64"/>
      <c r="B82" s="12"/>
      <c r="C82" s="77"/>
      <c r="D82" s="51"/>
      <c r="E82" s="51"/>
      <c r="F82" s="51"/>
      <c r="G82" s="51"/>
      <c r="H82" s="51"/>
      <c r="I82" s="51"/>
      <c r="J82" s="51"/>
      <c r="K82" s="82"/>
      <c r="L82" s="107"/>
    </row>
    <row r="83" spans="1:12" s="14" customFormat="1" ht="76.5" customHeight="1">
      <c r="A83" s="64"/>
      <c r="B83" s="12"/>
      <c r="C83" s="77"/>
      <c r="D83" s="51"/>
      <c r="E83" s="51"/>
      <c r="F83" s="51"/>
      <c r="G83" s="51"/>
      <c r="H83" s="51"/>
      <c r="I83" s="51"/>
      <c r="J83" s="51"/>
      <c r="K83" s="82"/>
      <c r="L83" s="107"/>
    </row>
    <row r="84" spans="2:11" ht="23.25">
      <c r="B84" s="610" t="s">
        <v>184</v>
      </c>
      <c r="C84" s="649"/>
      <c r="D84" s="649"/>
      <c r="E84" s="649"/>
      <c r="F84" s="649"/>
      <c r="G84" s="649"/>
      <c r="H84" s="649"/>
      <c r="I84" s="649"/>
      <c r="J84" s="649"/>
      <c r="K84" s="649"/>
    </row>
    <row r="85" spans="2:11" ht="6.75" customHeight="1"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2:12" s="14" customFormat="1" ht="24.75" customHeight="1">
      <c r="B86" s="183"/>
      <c r="C86" s="650" t="s">
        <v>311</v>
      </c>
      <c r="D86" s="650"/>
      <c r="E86" s="650"/>
      <c r="F86" s="650"/>
      <c r="G86" s="650"/>
      <c r="H86" s="650"/>
      <c r="I86" s="650"/>
      <c r="J86" s="650"/>
      <c r="K86" s="650"/>
      <c r="L86" s="107"/>
    </row>
    <row r="87" spans="2:12" s="14" customFormat="1" ht="15.75">
      <c r="B87" s="540" t="s">
        <v>386</v>
      </c>
      <c r="C87" s="540"/>
      <c r="D87" s="540"/>
      <c r="E87" s="540"/>
      <c r="F87" s="540"/>
      <c r="G87" s="540"/>
      <c r="H87" s="540"/>
      <c r="I87" s="540"/>
      <c r="J87" s="540"/>
      <c r="K87" s="540"/>
      <c r="L87" s="107"/>
    </row>
    <row r="88" spans="2:12" s="14" customFormat="1" ht="15.75">
      <c r="B88" s="540" t="s">
        <v>338</v>
      </c>
      <c r="C88" s="540"/>
      <c r="D88" s="540"/>
      <c r="E88" s="540"/>
      <c r="F88" s="540"/>
      <c r="G88" s="540"/>
      <c r="H88" s="540"/>
      <c r="I88" s="540"/>
      <c r="J88" s="540"/>
      <c r="K88" s="540"/>
      <c r="L88" s="107"/>
    </row>
    <row r="89" spans="2:12" s="14" customFormat="1" ht="9.75" customHeight="1"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07"/>
    </row>
    <row r="90" spans="2:12" s="14" customFormat="1" ht="19.5">
      <c r="B90" s="184"/>
      <c r="C90" s="150"/>
      <c r="D90" s="185"/>
      <c r="E90" s="185"/>
      <c r="F90" s="185"/>
      <c r="G90" s="186"/>
      <c r="H90" s="186"/>
      <c r="I90" s="186"/>
      <c r="J90" s="648" t="s">
        <v>35</v>
      </c>
      <c r="K90" s="648"/>
      <c r="L90" s="107"/>
    </row>
    <row r="91" spans="2:12" s="14" customFormat="1" ht="10.5" customHeight="1" thickBot="1">
      <c r="B91" s="13"/>
      <c r="C91" s="13"/>
      <c r="D91" s="59"/>
      <c r="E91" s="59"/>
      <c r="F91" s="59"/>
      <c r="G91" s="59"/>
      <c r="H91" s="59"/>
      <c r="I91" s="59"/>
      <c r="J91" s="59"/>
      <c r="K91" s="59"/>
      <c r="L91" s="107"/>
    </row>
    <row r="92" spans="2:12" s="14" customFormat="1" ht="17.25" thickBot="1" thickTop="1">
      <c r="B92" s="644" t="s">
        <v>37</v>
      </c>
      <c r="C92" s="645"/>
      <c r="D92" s="659" t="s">
        <v>367</v>
      </c>
      <c r="E92" s="660"/>
      <c r="F92" s="660"/>
      <c r="G92" s="661"/>
      <c r="H92" s="662" t="s">
        <v>273</v>
      </c>
      <c r="I92" s="662"/>
      <c r="J92" s="662"/>
      <c r="K92" s="662"/>
      <c r="L92" s="107"/>
    </row>
    <row r="93" spans="1:12" s="14" customFormat="1" ht="14.25" thickBot="1" thickTop="1">
      <c r="A93" s="71"/>
      <c r="B93" s="646"/>
      <c r="C93" s="647"/>
      <c r="D93" s="422" t="s">
        <v>108</v>
      </c>
      <c r="E93" s="422" t="s">
        <v>27</v>
      </c>
      <c r="F93" s="422" t="s">
        <v>87</v>
      </c>
      <c r="G93" s="422" t="s">
        <v>25</v>
      </c>
      <c r="H93" s="423" t="s">
        <v>108</v>
      </c>
      <c r="I93" s="423" t="s">
        <v>27</v>
      </c>
      <c r="J93" s="423" t="s">
        <v>87</v>
      </c>
      <c r="K93" s="423" t="s">
        <v>25</v>
      </c>
      <c r="L93" s="107"/>
    </row>
    <row r="94" spans="2:12" s="14" customFormat="1" ht="16.5" thickTop="1">
      <c r="B94" s="657" t="s">
        <v>185</v>
      </c>
      <c r="C94" s="658"/>
      <c r="D94" s="414">
        <f>+D77</f>
        <v>1338821.02</v>
      </c>
      <c r="E94" s="414">
        <f>+E104</f>
        <v>0</v>
      </c>
      <c r="F94" s="414">
        <f>+F77</f>
        <v>170600</v>
      </c>
      <c r="G94" s="415">
        <f>+G77</f>
        <v>1509421.02</v>
      </c>
      <c r="H94" s="414">
        <f>+H77</f>
        <v>1203251.3099999998</v>
      </c>
      <c r="I94" s="414">
        <f>+I104</f>
        <v>0</v>
      </c>
      <c r="J94" s="414">
        <v>210017.44</v>
      </c>
      <c r="K94" s="416">
        <f>+K77</f>
        <v>1413268.7499999998</v>
      </c>
      <c r="L94" s="107"/>
    </row>
    <row r="95" spans="2:12" s="14" customFormat="1" ht="4.5" customHeight="1">
      <c r="B95" s="352"/>
      <c r="C95" s="353"/>
      <c r="D95" s="414"/>
      <c r="E95" s="414"/>
      <c r="F95" s="414"/>
      <c r="G95" s="415"/>
      <c r="H95" s="414"/>
      <c r="I95" s="414"/>
      <c r="J95" s="414"/>
      <c r="K95" s="416"/>
      <c r="L95" s="107"/>
    </row>
    <row r="96" spans="2:12" s="14" customFormat="1" ht="15.75">
      <c r="B96" s="352"/>
      <c r="C96" s="347" t="s">
        <v>131</v>
      </c>
      <c r="D96" s="417"/>
      <c r="E96" s="417"/>
      <c r="F96" s="417"/>
      <c r="G96" s="418"/>
      <c r="H96" s="417"/>
      <c r="I96" s="417"/>
      <c r="J96" s="417"/>
      <c r="K96" s="417"/>
      <c r="L96" s="107"/>
    </row>
    <row r="97" spans="2:12" s="14" customFormat="1" ht="15">
      <c r="B97" s="352"/>
      <c r="C97" s="427" t="s">
        <v>132</v>
      </c>
      <c r="D97" s="417">
        <v>18817.81</v>
      </c>
      <c r="E97" s="417">
        <v>0</v>
      </c>
      <c r="F97" s="417">
        <v>0</v>
      </c>
      <c r="G97" s="418">
        <f aca="true" t="shared" si="5" ref="G97:G103">SUM(D97:F97)</f>
        <v>18817.81</v>
      </c>
      <c r="H97" s="417">
        <v>22409.14</v>
      </c>
      <c r="I97" s="417">
        <v>0</v>
      </c>
      <c r="J97" s="417">
        <v>0</v>
      </c>
      <c r="K97" s="417">
        <v>22409.14</v>
      </c>
      <c r="L97" s="107"/>
    </row>
    <row r="98" spans="2:12" s="14" customFormat="1" ht="15">
      <c r="B98" s="352"/>
      <c r="C98" s="427" t="s">
        <v>133</v>
      </c>
      <c r="D98" s="417">
        <v>3079.64</v>
      </c>
      <c r="E98" s="417">
        <v>0</v>
      </c>
      <c r="F98" s="417">
        <v>0</v>
      </c>
      <c r="G98" s="418">
        <f t="shared" si="5"/>
        <v>3079.64</v>
      </c>
      <c r="H98" s="417">
        <v>5741.68</v>
      </c>
      <c r="I98" s="417">
        <v>0</v>
      </c>
      <c r="J98" s="417">
        <v>0</v>
      </c>
      <c r="K98" s="417">
        <v>5741.68</v>
      </c>
      <c r="L98" s="107"/>
    </row>
    <row r="99" spans="2:12" s="14" customFormat="1" ht="15">
      <c r="B99" s="352"/>
      <c r="C99" s="427" t="s">
        <v>134</v>
      </c>
      <c r="D99" s="417">
        <f>734.65+835.1</f>
        <v>1569.75</v>
      </c>
      <c r="E99" s="417">
        <v>0</v>
      </c>
      <c r="F99" s="417">
        <v>0</v>
      </c>
      <c r="G99" s="418">
        <f t="shared" si="5"/>
        <v>1569.75</v>
      </c>
      <c r="H99" s="417">
        <v>1822.01</v>
      </c>
      <c r="I99" s="417">
        <v>0</v>
      </c>
      <c r="J99" s="417">
        <v>0</v>
      </c>
      <c r="K99" s="417">
        <v>1822.01</v>
      </c>
      <c r="L99" s="107"/>
    </row>
    <row r="100" spans="2:12" s="14" customFormat="1" ht="15">
      <c r="B100" s="352"/>
      <c r="C100" s="427" t="s">
        <v>119</v>
      </c>
      <c r="D100" s="417">
        <v>374.35</v>
      </c>
      <c r="E100" s="417">
        <v>0</v>
      </c>
      <c r="F100" s="417">
        <v>0</v>
      </c>
      <c r="G100" s="418">
        <f t="shared" si="5"/>
        <v>374.35</v>
      </c>
      <c r="H100" s="417">
        <v>1147.98</v>
      </c>
      <c r="I100" s="417">
        <v>0</v>
      </c>
      <c r="J100" s="417">
        <v>0</v>
      </c>
      <c r="K100" s="417">
        <v>1147.98</v>
      </c>
      <c r="L100" s="107"/>
    </row>
    <row r="101" spans="2:12" s="14" customFormat="1" ht="15">
      <c r="B101" s="352"/>
      <c r="C101" s="427" t="s">
        <v>135</v>
      </c>
      <c r="D101" s="417">
        <f>3695.79+245.8</f>
        <v>3941.59</v>
      </c>
      <c r="E101" s="417">
        <v>0</v>
      </c>
      <c r="F101" s="417">
        <v>0</v>
      </c>
      <c r="G101" s="418">
        <f t="shared" si="5"/>
        <v>3941.59</v>
      </c>
      <c r="H101" s="417">
        <v>1006.83</v>
      </c>
      <c r="I101" s="417">
        <v>0</v>
      </c>
      <c r="J101" s="417">
        <v>0</v>
      </c>
      <c r="K101" s="417">
        <v>1006.83</v>
      </c>
      <c r="L101" s="107"/>
    </row>
    <row r="102" spans="2:12" s="14" customFormat="1" ht="15">
      <c r="B102" s="352"/>
      <c r="C102" s="427" t="s">
        <v>163</v>
      </c>
      <c r="D102" s="417">
        <v>427.29</v>
      </c>
      <c r="E102" s="417">
        <v>0</v>
      </c>
      <c r="F102" s="417">
        <v>0</v>
      </c>
      <c r="G102" s="418">
        <f t="shared" si="5"/>
        <v>427.29</v>
      </c>
      <c r="H102" s="417">
        <v>1323.75</v>
      </c>
      <c r="I102" s="417">
        <v>0</v>
      </c>
      <c r="J102" s="417">
        <v>0</v>
      </c>
      <c r="K102" s="417">
        <v>1323.75</v>
      </c>
      <c r="L102" s="107"/>
    </row>
    <row r="103" spans="2:12" s="14" customFormat="1" ht="15">
      <c r="B103" s="352"/>
      <c r="C103" s="427" t="s">
        <v>137</v>
      </c>
      <c r="D103" s="417">
        <v>634.07</v>
      </c>
      <c r="E103" s="417">
        <v>0</v>
      </c>
      <c r="F103" s="417">
        <v>0</v>
      </c>
      <c r="G103" s="418">
        <f t="shared" si="5"/>
        <v>634.07</v>
      </c>
      <c r="H103" s="417">
        <v>570</v>
      </c>
      <c r="I103" s="417">
        <v>0</v>
      </c>
      <c r="J103" s="417">
        <v>0</v>
      </c>
      <c r="K103" s="417">
        <v>570</v>
      </c>
      <c r="L103" s="107"/>
    </row>
    <row r="104" spans="2:12" s="14" customFormat="1" ht="15.75">
      <c r="B104" s="352"/>
      <c r="C104" s="354" t="s">
        <v>313</v>
      </c>
      <c r="D104" s="414">
        <f>SUM(D97:D103)</f>
        <v>28844.5</v>
      </c>
      <c r="E104" s="414">
        <f>SUM(E96:E102)</f>
        <v>0</v>
      </c>
      <c r="F104" s="414">
        <f>SUM(F96:F102)</f>
        <v>0</v>
      </c>
      <c r="G104" s="414">
        <f>SUM(G97:G103)</f>
        <v>28844.5</v>
      </c>
      <c r="H104" s="414">
        <v>34021.39</v>
      </c>
      <c r="I104" s="414">
        <v>0</v>
      </c>
      <c r="J104" s="414">
        <v>0</v>
      </c>
      <c r="K104" s="414">
        <v>34021.39</v>
      </c>
      <c r="L104" s="107"/>
    </row>
    <row r="105" spans="2:12" s="14" customFormat="1" ht="9" customHeight="1">
      <c r="B105" s="352"/>
      <c r="C105" s="353"/>
      <c r="D105" s="414"/>
      <c r="E105" s="414"/>
      <c r="F105" s="414"/>
      <c r="G105" s="415"/>
      <c r="H105" s="414"/>
      <c r="I105" s="414"/>
      <c r="J105" s="414"/>
      <c r="K105" s="416"/>
      <c r="L105" s="107"/>
    </row>
    <row r="106" spans="2:12" s="14" customFormat="1" ht="15.75">
      <c r="B106" s="355"/>
      <c r="C106" s="347" t="s">
        <v>138</v>
      </c>
      <c r="D106" s="417"/>
      <c r="E106" s="417"/>
      <c r="F106" s="417"/>
      <c r="G106" s="419"/>
      <c r="H106" s="417"/>
      <c r="I106" s="417"/>
      <c r="J106" s="417"/>
      <c r="K106" s="418"/>
      <c r="L106" s="107"/>
    </row>
    <row r="107" spans="2:12" s="14" customFormat="1" ht="15">
      <c r="B107" s="355"/>
      <c r="C107" s="427" t="s">
        <v>139</v>
      </c>
      <c r="D107" s="417">
        <v>26204.76</v>
      </c>
      <c r="E107" s="417">
        <v>0</v>
      </c>
      <c r="F107" s="417">
        <v>0</v>
      </c>
      <c r="G107" s="418">
        <f>SUM(D107:F107)</f>
        <v>26204.76</v>
      </c>
      <c r="H107" s="417">
        <v>16602.66</v>
      </c>
      <c r="I107" s="417">
        <v>0</v>
      </c>
      <c r="J107" s="417">
        <v>0</v>
      </c>
      <c r="K107" s="418">
        <v>16602.66</v>
      </c>
      <c r="L107" s="107"/>
    </row>
    <row r="108" spans="2:12" s="14" customFormat="1" ht="15">
      <c r="B108" s="355"/>
      <c r="C108" s="427" t="s">
        <v>140</v>
      </c>
      <c r="D108" s="417">
        <v>6564.2</v>
      </c>
      <c r="E108" s="417">
        <v>0</v>
      </c>
      <c r="F108" s="417">
        <v>0</v>
      </c>
      <c r="G108" s="418">
        <f>SUM(D108:F108)</f>
        <v>6564.2</v>
      </c>
      <c r="H108" s="417">
        <v>4252.36</v>
      </c>
      <c r="I108" s="417">
        <v>0</v>
      </c>
      <c r="J108" s="417">
        <v>0</v>
      </c>
      <c r="K108" s="418">
        <v>4252.36</v>
      </c>
      <c r="L108" s="107"/>
    </row>
    <row r="109" spans="2:12" s="14" customFormat="1" ht="15">
      <c r="B109" s="355"/>
      <c r="C109" s="427" t="s">
        <v>134</v>
      </c>
      <c r="D109" s="417">
        <v>7300.61</v>
      </c>
      <c r="E109" s="417">
        <v>0</v>
      </c>
      <c r="F109" s="417">
        <v>0</v>
      </c>
      <c r="G109" s="418">
        <f>SUM(D109:F109)</f>
        <v>7300.61</v>
      </c>
      <c r="H109" s="417">
        <v>10528.91</v>
      </c>
      <c r="I109" s="417">
        <v>0</v>
      </c>
      <c r="J109" s="417">
        <v>0</v>
      </c>
      <c r="K109" s="418">
        <v>10528.91</v>
      </c>
      <c r="L109" s="107"/>
    </row>
    <row r="110" spans="2:12" s="14" customFormat="1" ht="15">
      <c r="B110" s="355"/>
      <c r="C110" s="427" t="s">
        <v>9</v>
      </c>
      <c r="D110" s="417">
        <f>8967.57+1293.18</f>
        <v>10260.75</v>
      </c>
      <c r="E110" s="417">
        <v>0</v>
      </c>
      <c r="F110" s="417">
        <v>0</v>
      </c>
      <c r="G110" s="418">
        <f>SUM(D110:F110)</f>
        <v>10260.75</v>
      </c>
      <c r="H110" s="417">
        <v>11897.16</v>
      </c>
      <c r="I110" s="417">
        <v>0</v>
      </c>
      <c r="J110" s="417">
        <v>0</v>
      </c>
      <c r="K110" s="418">
        <v>11897.16</v>
      </c>
      <c r="L110" s="107"/>
    </row>
    <row r="111" spans="2:12" s="14" customFormat="1" ht="15">
      <c r="B111" s="355"/>
      <c r="C111" s="427" t="s">
        <v>119</v>
      </c>
      <c r="D111" s="417">
        <v>447.53</v>
      </c>
      <c r="E111" s="417">
        <v>0</v>
      </c>
      <c r="F111" s="417">
        <v>0</v>
      </c>
      <c r="G111" s="418">
        <f>SUM(D111:F111)</f>
        <v>447.53</v>
      </c>
      <c r="H111" s="417">
        <v>447.56</v>
      </c>
      <c r="I111" s="417">
        <v>0</v>
      </c>
      <c r="J111" s="417">
        <v>0</v>
      </c>
      <c r="K111" s="418">
        <v>447.56</v>
      </c>
      <c r="L111" s="107"/>
    </row>
    <row r="112" spans="2:12" s="41" customFormat="1" ht="15.75">
      <c r="B112" s="356"/>
      <c r="C112" s="357" t="s">
        <v>315</v>
      </c>
      <c r="D112" s="414">
        <f>SUM(D107:D111)</f>
        <v>50777.85</v>
      </c>
      <c r="E112" s="414">
        <f>SUM(E107:E111)</f>
        <v>0</v>
      </c>
      <c r="F112" s="414">
        <f>SUM(F107:F111)</f>
        <v>0</v>
      </c>
      <c r="G112" s="414">
        <f>SUM(G107:G111)</f>
        <v>50777.85</v>
      </c>
      <c r="H112" s="414">
        <v>43728.65</v>
      </c>
      <c r="I112" s="414">
        <v>0</v>
      </c>
      <c r="J112" s="414">
        <v>0</v>
      </c>
      <c r="K112" s="414">
        <v>43728.65</v>
      </c>
      <c r="L112" s="109"/>
    </row>
    <row r="113" spans="2:12" s="41" customFormat="1" ht="7.5" customHeight="1">
      <c r="B113" s="356"/>
      <c r="C113" s="357"/>
      <c r="D113" s="414"/>
      <c r="E113" s="414"/>
      <c r="F113" s="414"/>
      <c r="G113" s="415"/>
      <c r="H113" s="414"/>
      <c r="I113" s="414"/>
      <c r="J113" s="414"/>
      <c r="K113" s="414"/>
      <c r="L113" s="109"/>
    </row>
    <row r="114" spans="2:12" s="41" customFormat="1" ht="15.75">
      <c r="B114" s="356"/>
      <c r="C114" s="358" t="s">
        <v>188</v>
      </c>
      <c r="D114" s="414"/>
      <c r="E114" s="414"/>
      <c r="F114" s="414"/>
      <c r="G114" s="415"/>
      <c r="H114" s="414"/>
      <c r="I114" s="414"/>
      <c r="J114" s="414"/>
      <c r="K114" s="414"/>
      <c r="L114" s="109"/>
    </row>
    <row r="115" spans="2:12" s="41" customFormat="1" ht="15.75">
      <c r="B115" s="356"/>
      <c r="C115" s="427" t="s">
        <v>189</v>
      </c>
      <c r="D115" s="417">
        <v>17725.94</v>
      </c>
      <c r="E115" s="417">
        <v>0</v>
      </c>
      <c r="F115" s="417">
        <v>0</v>
      </c>
      <c r="G115" s="419">
        <f>+D115</f>
        <v>17725.94</v>
      </c>
      <c r="H115" s="417">
        <v>15601.84</v>
      </c>
      <c r="I115" s="417">
        <v>0</v>
      </c>
      <c r="J115" s="417">
        <v>0</v>
      </c>
      <c r="K115" s="418">
        <v>15601.84</v>
      </c>
      <c r="L115" s="109"/>
    </row>
    <row r="116" spans="2:12" s="41" customFormat="1" ht="15.75">
      <c r="B116" s="356"/>
      <c r="C116" s="427" t="s">
        <v>153</v>
      </c>
      <c r="D116" s="417">
        <v>4464.56</v>
      </c>
      <c r="E116" s="417">
        <v>0</v>
      </c>
      <c r="F116" s="417">
        <v>0</v>
      </c>
      <c r="G116" s="419">
        <f>+D116</f>
        <v>4464.56</v>
      </c>
      <c r="H116" s="417">
        <v>3997.37</v>
      </c>
      <c r="I116" s="417">
        <v>0</v>
      </c>
      <c r="J116" s="417">
        <v>0</v>
      </c>
      <c r="K116" s="418">
        <v>3997.37</v>
      </c>
      <c r="L116" s="109"/>
    </row>
    <row r="117" spans="2:12" s="41" customFormat="1" ht="15.75">
      <c r="B117" s="356"/>
      <c r="C117" s="427" t="s">
        <v>325</v>
      </c>
      <c r="D117" s="417">
        <v>2781.27</v>
      </c>
      <c r="E117" s="417">
        <v>0</v>
      </c>
      <c r="F117" s="417">
        <v>0</v>
      </c>
      <c r="G117" s="419">
        <f>+D117</f>
        <v>2781.27</v>
      </c>
      <c r="H117" s="417">
        <v>2578.36</v>
      </c>
      <c r="I117" s="417">
        <v>0</v>
      </c>
      <c r="J117" s="417">
        <v>0</v>
      </c>
      <c r="K117" s="418">
        <v>2578.36</v>
      </c>
      <c r="L117" s="109"/>
    </row>
    <row r="118" spans="2:12" s="41" customFormat="1" ht="15.75">
      <c r="B118" s="356"/>
      <c r="C118" s="357" t="s">
        <v>316</v>
      </c>
      <c r="D118" s="414">
        <f>SUM(D115:D117)</f>
        <v>24971.77</v>
      </c>
      <c r="E118" s="414">
        <f>SUM(E115:E117)</f>
        <v>0</v>
      </c>
      <c r="F118" s="414">
        <f>SUM(F115:F117)</f>
        <v>0</v>
      </c>
      <c r="G118" s="414">
        <f>SUM(G115:G117)</f>
        <v>24971.77</v>
      </c>
      <c r="H118" s="414">
        <v>22177.57</v>
      </c>
      <c r="I118" s="414">
        <v>0</v>
      </c>
      <c r="J118" s="414">
        <v>0</v>
      </c>
      <c r="K118" s="414">
        <v>22177.57</v>
      </c>
      <c r="L118" s="109"/>
    </row>
    <row r="119" spans="2:12" s="41" customFormat="1" ht="7.5" customHeight="1">
      <c r="B119" s="356"/>
      <c r="C119" s="357"/>
      <c r="D119" s="414"/>
      <c r="E119" s="414"/>
      <c r="F119" s="414"/>
      <c r="G119" s="415"/>
      <c r="H119" s="414"/>
      <c r="I119" s="414"/>
      <c r="J119" s="414"/>
      <c r="K119" s="414"/>
      <c r="L119" s="109"/>
    </row>
    <row r="120" spans="2:12" s="41" customFormat="1" ht="15.75">
      <c r="B120" s="356"/>
      <c r="C120" s="357" t="s">
        <v>136</v>
      </c>
      <c r="D120" s="417">
        <v>0</v>
      </c>
      <c r="E120" s="417">
        <v>80038.47</v>
      </c>
      <c r="F120" s="414">
        <v>0</v>
      </c>
      <c r="G120" s="418">
        <f>SUM(D120:F120)</f>
        <v>80038.47</v>
      </c>
      <c r="H120" s="417">
        <v>0</v>
      </c>
      <c r="I120" s="417">
        <v>73738.07</v>
      </c>
      <c r="J120" s="417">
        <v>0</v>
      </c>
      <c r="K120" s="417">
        <v>73738.07</v>
      </c>
      <c r="L120" s="109"/>
    </row>
    <row r="121" spans="2:12" s="41" customFormat="1" ht="15.75">
      <c r="B121" s="356"/>
      <c r="C121" s="357" t="s">
        <v>147</v>
      </c>
      <c r="D121" s="417">
        <v>0</v>
      </c>
      <c r="E121" s="417">
        <v>67463.79</v>
      </c>
      <c r="F121" s="414">
        <v>0</v>
      </c>
      <c r="G121" s="418">
        <f>SUM(D121:F121)</f>
        <v>67463.79</v>
      </c>
      <c r="H121" s="417">
        <v>0</v>
      </c>
      <c r="I121" s="417">
        <v>67480.6</v>
      </c>
      <c r="J121" s="417">
        <v>0</v>
      </c>
      <c r="K121" s="417">
        <v>67480.6</v>
      </c>
      <c r="L121" s="109"/>
    </row>
    <row r="122" spans="2:12" s="41" customFormat="1" ht="15.75">
      <c r="B122" s="356"/>
      <c r="C122" s="357" t="s">
        <v>317</v>
      </c>
      <c r="D122" s="414">
        <v>0</v>
      </c>
      <c r="E122" s="414">
        <f>SUM(E120:E121)</f>
        <v>147502.26</v>
      </c>
      <c r="F122" s="414">
        <v>0</v>
      </c>
      <c r="G122" s="416">
        <f>SUM(D122:F122)</f>
        <v>147502.26</v>
      </c>
      <c r="H122" s="414">
        <v>0</v>
      </c>
      <c r="I122" s="414">
        <v>141218.67</v>
      </c>
      <c r="J122" s="414">
        <v>0</v>
      </c>
      <c r="K122" s="414">
        <v>141218.67</v>
      </c>
      <c r="L122" s="109"/>
    </row>
    <row r="123" spans="2:12" s="41" customFormat="1" ht="5.25" customHeight="1" thickBot="1">
      <c r="B123" s="356"/>
      <c r="C123" s="357"/>
      <c r="D123" s="414"/>
      <c r="E123" s="414"/>
      <c r="F123" s="414"/>
      <c r="G123" s="415"/>
      <c r="H123" s="414"/>
      <c r="I123" s="414"/>
      <c r="J123" s="414"/>
      <c r="K123" s="414"/>
      <c r="L123" s="109"/>
    </row>
    <row r="124" spans="2:12" s="14" customFormat="1" ht="6.75" customHeight="1" thickTop="1">
      <c r="B124" s="359"/>
      <c r="C124" s="360"/>
      <c r="D124" s="420"/>
      <c r="E124" s="420"/>
      <c r="F124" s="420"/>
      <c r="G124" s="420"/>
      <c r="H124" s="420"/>
      <c r="I124" s="420"/>
      <c r="J124" s="420"/>
      <c r="K124" s="420"/>
      <c r="L124" s="107"/>
    </row>
    <row r="125" spans="2:12" s="41" customFormat="1" ht="15.75">
      <c r="B125" s="356"/>
      <c r="C125" s="361" t="s">
        <v>22</v>
      </c>
      <c r="D125" s="414">
        <f aca="true" t="shared" si="6" ref="D125:K125">+D94+D104+D112+D118+D122</f>
        <v>1443415.1400000001</v>
      </c>
      <c r="E125" s="414">
        <f t="shared" si="6"/>
        <v>147502.26</v>
      </c>
      <c r="F125" s="414">
        <f t="shared" si="6"/>
        <v>170600</v>
      </c>
      <c r="G125" s="414">
        <f t="shared" si="6"/>
        <v>1761517.4000000001</v>
      </c>
      <c r="H125" s="414">
        <f t="shared" si="6"/>
        <v>1303178.9199999997</v>
      </c>
      <c r="I125" s="414">
        <f t="shared" si="6"/>
        <v>141218.67</v>
      </c>
      <c r="J125" s="414">
        <f t="shared" si="6"/>
        <v>210017.44</v>
      </c>
      <c r="K125" s="414">
        <f t="shared" si="6"/>
        <v>1654415.0299999996</v>
      </c>
      <c r="L125" s="109"/>
    </row>
    <row r="126" spans="2:12" s="14" customFormat="1" ht="10.5" customHeight="1" thickBot="1">
      <c r="B126" s="362"/>
      <c r="C126" s="363"/>
      <c r="D126" s="421"/>
      <c r="E126" s="421"/>
      <c r="F126" s="421"/>
      <c r="G126" s="421"/>
      <c r="H126" s="421"/>
      <c r="I126" s="421"/>
      <c r="J126" s="421"/>
      <c r="K126" s="421"/>
      <c r="L126" s="107"/>
    </row>
    <row r="127" spans="2:12" s="14" customFormat="1" ht="15.75" thickTop="1">
      <c r="B127" s="364" t="s">
        <v>330</v>
      </c>
      <c r="C127" s="65" t="s">
        <v>383</v>
      </c>
      <c r="D127" s="366"/>
      <c r="E127" s="366"/>
      <c r="F127" s="366"/>
      <c r="G127" s="366"/>
      <c r="H127" s="366"/>
      <c r="I127" s="366"/>
      <c r="J127" s="366"/>
      <c r="K127" s="366"/>
      <c r="L127" s="107"/>
    </row>
    <row r="128" spans="2:12" s="14" customFormat="1" ht="15">
      <c r="B128" s="365"/>
      <c r="C128" s="10" t="s">
        <v>258</v>
      </c>
      <c r="D128" s="364"/>
      <c r="E128" s="364"/>
      <c r="F128" s="365"/>
      <c r="G128" s="366"/>
      <c r="H128" s="366"/>
      <c r="I128" s="366"/>
      <c r="J128" s="366"/>
      <c r="K128" s="364"/>
      <c r="L128" s="107"/>
    </row>
    <row r="129" spans="2:12" s="14" customFormat="1" ht="15">
      <c r="B129" s="365"/>
      <c r="C129" s="365"/>
      <c r="D129" s="364"/>
      <c r="E129" s="364"/>
      <c r="F129" s="364"/>
      <c r="G129" s="366"/>
      <c r="H129" s="366"/>
      <c r="I129" s="366"/>
      <c r="J129" s="366"/>
      <c r="K129" s="364"/>
      <c r="L129" s="107"/>
    </row>
    <row r="130" spans="2:12" s="14" customFormat="1" ht="15">
      <c r="B130" s="365"/>
      <c r="C130" s="365"/>
      <c r="D130" s="364"/>
      <c r="E130" s="364"/>
      <c r="F130" s="364"/>
      <c r="G130" s="366"/>
      <c r="H130" s="366"/>
      <c r="I130" s="366"/>
      <c r="J130" s="366"/>
      <c r="K130" s="364"/>
      <c r="L130" s="107"/>
    </row>
    <row r="131" spans="2:11" ht="15">
      <c r="B131" s="367"/>
      <c r="C131" s="367"/>
      <c r="D131" s="368"/>
      <c r="E131" s="368"/>
      <c r="F131" s="368"/>
      <c r="G131" s="368"/>
      <c r="H131" s="368"/>
      <c r="I131" s="368"/>
      <c r="J131" s="368"/>
      <c r="K131" s="368"/>
    </row>
    <row r="132" spans="2:11" ht="15">
      <c r="B132" s="367"/>
      <c r="C132" s="367"/>
      <c r="D132" s="368"/>
      <c r="E132" s="368"/>
      <c r="F132" s="368"/>
      <c r="G132" s="368"/>
      <c r="H132" s="368"/>
      <c r="I132" s="368"/>
      <c r="J132" s="368"/>
      <c r="K132" s="368"/>
    </row>
    <row r="133" spans="2:11" ht="15">
      <c r="B133" s="367"/>
      <c r="C133" s="367"/>
      <c r="D133" s="368"/>
      <c r="E133" s="368"/>
      <c r="F133" s="368"/>
      <c r="G133" s="368"/>
      <c r="H133" s="368"/>
      <c r="I133" s="368"/>
      <c r="J133" s="368"/>
      <c r="K133" s="368"/>
    </row>
    <row r="134" spans="2:11" ht="15">
      <c r="B134" s="367"/>
      <c r="C134" s="367"/>
      <c r="D134" s="368"/>
      <c r="E134" s="368"/>
      <c r="F134" s="368"/>
      <c r="G134" s="368"/>
      <c r="H134" s="368"/>
      <c r="I134" s="368"/>
      <c r="J134" s="368"/>
      <c r="K134" s="368"/>
    </row>
    <row r="135" spans="2:11" ht="15">
      <c r="B135" s="367"/>
      <c r="C135" s="367"/>
      <c r="D135" s="368"/>
      <c r="E135" s="368"/>
      <c r="F135" s="368"/>
      <c r="G135" s="368"/>
      <c r="H135" s="368"/>
      <c r="I135" s="368"/>
      <c r="J135" s="368"/>
      <c r="K135" s="368"/>
    </row>
    <row r="136" spans="2:11" ht="15">
      <c r="B136" s="367"/>
      <c r="C136" s="367"/>
      <c r="D136" s="368"/>
      <c r="E136" s="368"/>
      <c r="F136" s="368"/>
      <c r="G136" s="368"/>
      <c r="H136" s="368"/>
      <c r="I136" s="368"/>
      <c r="J136" s="368"/>
      <c r="K136" s="368"/>
    </row>
    <row r="137" spans="2:11" ht="15">
      <c r="B137" s="367"/>
      <c r="C137" s="367"/>
      <c r="D137" s="368"/>
      <c r="E137" s="368"/>
      <c r="F137" s="368"/>
      <c r="G137" s="368"/>
      <c r="H137" s="368"/>
      <c r="I137" s="368"/>
      <c r="J137" s="368"/>
      <c r="K137" s="368"/>
    </row>
    <row r="138" spans="2:11" ht="15">
      <c r="B138" s="367"/>
      <c r="C138" s="367"/>
      <c r="D138" s="368"/>
      <c r="E138" s="368"/>
      <c r="F138" s="368"/>
      <c r="G138" s="368"/>
      <c r="H138" s="368"/>
      <c r="I138" s="368"/>
      <c r="J138" s="368"/>
      <c r="K138" s="368"/>
    </row>
    <row r="139" spans="2:11" ht="15">
      <c r="B139" s="367"/>
      <c r="C139" s="367"/>
      <c r="D139" s="368"/>
      <c r="E139" s="368"/>
      <c r="F139" s="368"/>
      <c r="G139" s="368"/>
      <c r="H139" s="368"/>
      <c r="I139" s="368"/>
      <c r="J139" s="368"/>
      <c r="K139" s="368"/>
    </row>
    <row r="140" spans="2:11" ht="15">
      <c r="B140" s="367"/>
      <c r="C140" s="367"/>
      <c r="D140" s="368"/>
      <c r="E140" s="368"/>
      <c r="F140" s="368"/>
      <c r="G140" s="368"/>
      <c r="H140" s="368"/>
      <c r="I140" s="368"/>
      <c r="J140" s="368"/>
      <c r="K140" s="368"/>
    </row>
    <row r="141" spans="2:11" ht="15">
      <c r="B141" s="367"/>
      <c r="C141" s="367"/>
      <c r="D141" s="368"/>
      <c r="E141" s="368"/>
      <c r="F141" s="368"/>
      <c r="G141" s="368"/>
      <c r="H141" s="368"/>
      <c r="I141" s="368"/>
      <c r="J141" s="368"/>
      <c r="K141" s="368"/>
    </row>
    <row r="142" spans="2:11" ht="15">
      <c r="B142" s="367"/>
      <c r="C142" s="367"/>
      <c r="D142" s="368"/>
      <c r="E142" s="368"/>
      <c r="F142" s="368"/>
      <c r="G142" s="368"/>
      <c r="H142" s="368"/>
      <c r="I142" s="368"/>
      <c r="J142" s="368"/>
      <c r="K142" s="368"/>
    </row>
    <row r="143" spans="2:11" ht="15">
      <c r="B143" s="367"/>
      <c r="C143" s="367"/>
      <c r="D143" s="368"/>
      <c r="E143" s="368"/>
      <c r="F143" s="368"/>
      <c r="G143" s="368"/>
      <c r="H143" s="368"/>
      <c r="I143" s="368"/>
      <c r="J143" s="368"/>
      <c r="K143" s="368"/>
    </row>
    <row r="144" spans="2:11" ht="15">
      <c r="B144" s="367"/>
      <c r="C144" s="367"/>
      <c r="D144" s="368"/>
      <c r="E144" s="368"/>
      <c r="F144" s="368"/>
      <c r="G144" s="368"/>
      <c r="H144" s="368"/>
      <c r="I144" s="368"/>
      <c r="J144" s="368"/>
      <c r="K144" s="368"/>
    </row>
    <row r="145" spans="2:11" ht="15">
      <c r="B145" s="367"/>
      <c r="C145" s="367"/>
      <c r="D145" s="368"/>
      <c r="E145" s="368"/>
      <c r="F145" s="368"/>
      <c r="G145" s="368"/>
      <c r="H145" s="368"/>
      <c r="I145" s="368"/>
      <c r="J145" s="368"/>
      <c r="K145" s="368"/>
    </row>
    <row r="146" spans="2:11" ht="15">
      <c r="B146" s="367"/>
      <c r="C146" s="367"/>
      <c r="D146" s="368"/>
      <c r="E146" s="368"/>
      <c r="F146" s="368"/>
      <c r="G146" s="368"/>
      <c r="H146" s="368"/>
      <c r="I146" s="368"/>
      <c r="J146" s="368"/>
      <c r="K146" s="368"/>
    </row>
    <row r="147" spans="2:11" ht="15">
      <c r="B147" s="367"/>
      <c r="C147" s="367"/>
      <c r="D147" s="368"/>
      <c r="E147" s="368"/>
      <c r="F147" s="368"/>
      <c r="G147" s="368"/>
      <c r="H147" s="368"/>
      <c r="I147" s="368"/>
      <c r="J147" s="368"/>
      <c r="K147" s="368"/>
    </row>
    <row r="148" spans="2:11" ht="15">
      <c r="B148" s="367"/>
      <c r="C148" s="367"/>
      <c r="D148" s="368"/>
      <c r="E148" s="368"/>
      <c r="F148" s="368"/>
      <c r="G148" s="368"/>
      <c r="H148" s="368"/>
      <c r="I148" s="368"/>
      <c r="J148" s="368"/>
      <c r="K148" s="368"/>
    </row>
    <row r="149" spans="2:11" ht="15">
      <c r="B149" s="367"/>
      <c r="C149" s="367"/>
      <c r="D149" s="368"/>
      <c r="E149" s="368"/>
      <c r="F149" s="368"/>
      <c r="G149" s="368"/>
      <c r="H149" s="368"/>
      <c r="I149" s="368"/>
      <c r="J149" s="368"/>
      <c r="K149" s="368"/>
    </row>
    <row r="150" spans="2:11" ht="15">
      <c r="B150" s="367"/>
      <c r="C150" s="367"/>
      <c r="D150" s="368"/>
      <c r="E150" s="368"/>
      <c r="F150" s="368"/>
      <c r="G150" s="368"/>
      <c r="H150" s="368"/>
      <c r="I150" s="368"/>
      <c r="J150" s="368"/>
      <c r="K150" s="368"/>
    </row>
    <row r="151" spans="2:11" ht="15">
      <c r="B151" s="367"/>
      <c r="C151" s="367"/>
      <c r="D151" s="368"/>
      <c r="E151" s="368"/>
      <c r="F151" s="368"/>
      <c r="G151" s="368"/>
      <c r="H151" s="368"/>
      <c r="I151" s="368"/>
      <c r="J151" s="368"/>
      <c r="K151" s="368"/>
    </row>
    <row r="152" spans="2:11" ht="15">
      <c r="B152" s="367"/>
      <c r="C152" s="367"/>
      <c r="D152" s="368"/>
      <c r="E152" s="368"/>
      <c r="F152" s="368"/>
      <c r="G152" s="368"/>
      <c r="H152" s="368"/>
      <c r="I152" s="368"/>
      <c r="J152" s="368"/>
      <c r="K152" s="368"/>
    </row>
    <row r="153" spans="2:11" ht="15">
      <c r="B153" s="367"/>
      <c r="C153" s="367"/>
      <c r="D153" s="368"/>
      <c r="E153" s="368"/>
      <c r="F153" s="368"/>
      <c r="G153" s="368"/>
      <c r="H153" s="368"/>
      <c r="I153" s="368"/>
      <c r="J153" s="368"/>
      <c r="K153" s="368"/>
    </row>
    <row r="154" spans="2:11" ht="15">
      <c r="B154" s="367"/>
      <c r="C154" s="367"/>
      <c r="D154" s="368"/>
      <c r="E154" s="368"/>
      <c r="F154" s="368"/>
      <c r="G154" s="368"/>
      <c r="H154" s="368"/>
      <c r="I154" s="368"/>
      <c r="J154" s="368"/>
      <c r="K154" s="368"/>
    </row>
    <row r="155" spans="2:11" ht="15">
      <c r="B155" s="367"/>
      <c r="C155" s="367"/>
      <c r="D155" s="368"/>
      <c r="E155" s="368"/>
      <c r="F155" s="368"/>
      <c r="G155" s="368"/>
      <c r="H155" s="368"/>
      <c r="I155" s="368"/>
      <c r="J155" s="368"/>
      <c r="K155" s="368"/>
    </row>
    <row r="156" spans="2:11" ht="15">
      <c r="B156" s="367"/>
      <c r="C156" s="367"/>
      <c r="D156" s="368"/>
      <c r="E156" s="368"/>
      <c r="F156" s="368"/>
      <c r="G156" s="368"/>
      <c r="H156" s="368"/>
      <c r="I156" s="368"/>
      <c r="J156" s="368"/>
      <c r="K156" s="368"/>
    </row>
    <row r="157" spans="2:11" ht="15">
      <c r="B157" s="367"/>
      <c r="C157" s="367"/>
      <c r="D157" s="368"/>
      <c r="E157" s="368"/>
      <c r="F157" s="368"/>
      <c r="G157" s="368"/>
      <c r="H157" s="368"/>
      <c r="I157" s="368"/>
      <c r="J157" s="368"/>
      <c r="K157" s="368"/>
    </row>
    <row r="158" spans="2:11" ht="15">
      <c r="B158" s="367"/>
      <c r="C158" s="367"/>
      <c r="D158" s="368"/>
      <c r="E158" s="368"/>
      <c r="F158" s="368"/>
      <c r="G158" s="368"/>
      <c r="H158" s="368"/>
      <c r="I158" s="368"/>
      <c r="J158" s="368"/>
      <c r="K158" s="368"/>
    </row>
    <row r="159" spans="2:11" ht="15">
      <c r="B159" s="367"/>
      <c r="C159" s="367"/>
      <c r="D159" s="368"/>
      <c r="E159" s="368"/>
      <c r="F159" s="368"/>
      <c r="G159" s="368"/>
      <c r="H159" s="368"/>
      <c r="I159" s="368"/>
      <c r="J159" s="368"/>
      <c r="K159" s="368"/>
    </row>
    <row r="160" spans="2:11" ht="15">
      <c r="B160" s="367"/>
      <c r="C160" s="367"/>
      <c r="D160" s="368"/>
      <c r="E160" s="368"/>
      <c r="F160" s="368"/>
      <c r="G160" s="368"/>
      <c r="H160" s="368"/>
      <c r="I160" s="368"/>
      <c r="J160" s="368"/>
      <c r="K160" s="368"/>
    </row>
    <row r="161" spans="2:11" ht="15">
      <c r="B161" s="367"/>
      <c r="C161" s="367"/>
      <c r="D161" s="368"/>
      <c r="E161" s="368"/>
      <c r="F161" s="368"/>
      <c r="G161" s="368"/>
      <c r="H161" s="368"/>
      <c r="I161" s="368"/>
      <c r="J161" s="368"/>
      <c r="K161" s="368"/>
    </row>
    <row r="162" spans="2:11" ht="15">
      <c r="B162" s="367"/>
      <c r="C162" s="367"/>
      <c r="D162" s="368"/>
      <c r="E162" s="368"/>
      <c r="F162" s="368"/>
      <c r="G162" s="368"/>
      <c r="H162" s="368"/>
      <c r="I162" s="368"/>
      <c r="J162" s="368"/>
      <c r="K162" s="368"/>
    </row>
    <row r="163" spans="2:11" ht="15">
      <c r="B163" s="367"/>
      <c r="C163" s="367"/>
      <c r="D163" s="368"/>
      <c r="E163" s="368"/>
      <c r="F163" s="368"/>
      <c r="G163" s="368"/>
      <c r="H163" s="368"/>
      <c r="I163" s="368"/>
      <c r="J163" s="368"/>
      <c r="K163" s="368"/>
    </row>
    <row r="164" spans="2:11" ht="15">
      <c r="B164" s="367"/>
      <c r="C164" s="367"/>
      <c r="D164" s="368"/>
      <c r="E164" s="368"/>
      <c r="F164" s="368"/>
      <c r="G164" s="368"/>
      <c r="H164" s="368"/>
      <c r="I164" s="368"/>
      <c r="J164" s="368"/>
      <c r="K164" s="368"/>
    </row>
    <row r="165" spans="2:11" ht="15">
      <c r="B165" s="367"/>
      <c r="C165" s="367"/>
      <c r="D165" s="368"/>
      <c r="E165" s="368"/>
      <c r="F165" s="368"/>
      <c r="G165" s="368"/>
      <c r="H165" s="368"/>
      <c r="I165" s="368"/>
      <c r="J165" s="368"/>
      <c r="K165" s="368"/>
    </row>
    <row r="166" spans="2:11" ht="15">
      <c r="B166" s="367"/>
      <c r="C166" s="367"/>
      <c r="D166" s="368"/>
      <c r="E166" s="368"/>
      <c r="F166" s="368"/>
      <c r="G166" s="368"/>
      <c r="H166" s="368"/>
      <c r="I166" s="368"/>
      <c r="J166" s="368"/>
      <c r="K166" s="368"/>
    </row>
    <row r="167" spans="2:11" ht="15">
      <c r="B167" s="367"/>
      <c r="C167" s="367"/>
      <c r="D167" s="368"/>
      <c r="E167" s="368"/>
      <c r="F167" s="368"/>
      <c r="G167" s="368"/>
      <c r="H167" s="368"/>
      <c r="I167" s="368"/>
      <c r="J167" s="368"/>
      <c r="K167" s="368"/>
    </row>
    <row r="168" spans="2:11" ht="15">
      <c r="B168" s="367"/>
      <c r="C168" s="367"/>
      <c r="D168" s="368"/>
      <c r="E168" s="368"/>
      <c r="F168" s="368"/>
      <c r="G168" s="368"/>
      <c r="H168" s="368"/>
      <c r="I168" s="368"/>
      <c r="J168" s="368"/>
      <c r="K168" s="368"/>
    </row>
    <row r="169" spans="2:11" ht="15">
      <c r="B169" s="367"/>
      <c r="C169" s="367"/>
      <c r="D169" s="368"/>
      <c r="E169" s="368"/>
      <c r="F169" s="368"/>
      <c r="G169" s="368"/>
      <c r="H169" s="368"/>
      <c r="I169" s="368"/>
      <c r="J169" s="368"/>
      <c r="K169" s="368"/>
    </row>
    <row r="170" spans="2:11" ht="15">
      <c r="B170" s="367"/>
      <c r="C170" s="367"/>
      <c r="D170" s="368"/>
      <c r="E170" s="368"/>
      <c r="F170" s="368"/>
      <c r="G170" s="368"/>
      <c r="H170" s="368"/>
      <c r="I170" s="368"/>
      <c r="J170" s="368"/>
      <c r="K170" s="368"/>
    </row>
    <row r="171" spans="2:11" ht="15">
      <c r="B171" s="367"/>
      <c r="C171" s="367"/>
      <c r="D171" s="368"/>
      <c r="E171" s="368"/>
      <c r="F171" s="368"/>
      <c r="G171" s="368"/>
      <c r="H171" s="368"/>
      <c r="I171" s="368"/>
      <c r="J171" s="368"/>
      <c r="K171" s="368"/>
    </row>
    <row r="172" spans="2:11" ht="15">
      <c r="B172" s="367"/>
      <c r="C172" s="367"/>
      <c r="D172" s="368"/>
      <c r="E172" s="368"/>
      <c r="F172" s="368"/>
      <c r="G172" s="368"/>
      <c r="H172" s="368"/>
      <c r="I172" s="368"/>
      <c r="J172" s="368"/>
      <c r="K172" s="368"/>
    </row>
    <row r="173" spans="2:11" ht="15">
      <c r="B173" s="367"/>
      <c r="C173" s="367"/>
      <c r="D173" s="368"/>
      <c r="E173" s="368"/>
      <c r="F173" s="368"/>
      <c r="G173" s="368"/>
      <c r="H173" s="368"/>
      <c r="I173" s="368"/>
      <c r="J173" s="368"/>
      <c r="K173" s="368"/>
    </row>
    <row r="174" spans="2:11" ht="15">
      <c r="B174" s="367"/>
      <c r="C174" s="367"/>
      <c r="D174" s="368"/>
      <c r="E174" s="368"/>
      <c r="F174" s="368"/>
      <c r="G174" s="368"/>
      <c r="H174" s="368"/>
      <c r="I174" s="368"/>
      <c r="J174" s="368"/>
      <c r="K174" s="368"/>
    </row>
    <row r="175" spans="2:11" ht="15">
      <c r="B175" s="367"/>
      <c r="C175" s="367"/>
      <c r="D175" s="368"/>
      <c r="E175" s="368"/>
      <c r="F175" s="368"/>
      <c r="G175" s="368"/>
      <c r="H175" s="368"/>
      <c r="I175" s="368"/>
      <c r="J175" s="368"/>
      <c r="K175" s="368"/>
    </row>
    <row r="176" spans="2:11" ht="15">
      <c r="B176" s="367"/>
      <c r="C176" s="367"/>
      <c r="D176" s="368"/>
      <c r="E176" s="368"/>
      <c r="F176" s="368"/>
      <c r="G176" s="368"/>
      <c r="H176" s="368"/>
      <c r="I176" s="368"/>
      <c r="J176" s="368"/>
      <c r="K176" s="368"/>
    </row>
    <row r="177" spans="2:11" ht="15">
      <c r="B177" s="367"/>
      <c r="C177" s="367"/>
      <c r="D177" s="368"/>
      <c r="E177" s="368"/>
      <c r="F177" s="368"/>
      <c r="G177" s="368"/>
      <c r="H177" s="368"/>
      <c r="I177" s="368"/>
      <c r="J177" s="368"/>
      <c r="K177" s="368"/>
    </row>
    <row r="178" spans="2:11" ht="15">
      <c r="B178" s="367"/>
      <c r="C178" s="367"/>
      <c r="D178" s="368"/>
      <c r="E178" s="368"/>
      <c r="F178" s="368"/>
      <c r="G178" s="368"/>
      <c r="H178" s="368"/>
      <c r="I178" s="368"/>
      <c r="J178" s="368"/>
      <c r="K178" s="368"/>
    </row>
    <row r="179" spans="2:11" ht="15">
      <c r="B179" s="367"/>
      <c r="C179" s="367"/>
      <c r="D179" s="368"/>
      <c r="E179" s="368"/>
      <c r="F179" s="368"/>
      <c r="G179" s="368"/>
      <c r="H179" s="368"/>
      <c r="I179" s="368"/>
      <c r="J179" s="368"/>
      <c r="K179" s="368"/>
    </row>
    <row r="180" spans="2:11" ht="15">
      <c r="B180" s="367"/>
      <c r="C180" s="367"/>
      <c r="D180" s="368"/>
      <c r="E180" s="368"/>
      <c r="F180" s="368"/>
      <c r="G180" s="368"/>
      <c r="H180" s="368"/>
      <c r="I180" s="368"/>
      <c r="J180" s="368"/>
      <c r="K180" s="368"/>
    </row>
    <row r="181" spans="2:11" ht="15">
      <c r="B181" s="367"/>
      <c r="C181" s="367"/>
      <c r="D181" s="368"/>
      <c r="E181" s="368"/>
      <c r="F181" s="368"/>
      <c r="G181" s="368"/>
      <c r="H181" s="368"/>
      <c r="I181" s="368"/>
      <c r="J181" s="368"/>
      <c r="K181" s="368"/>
    </row>
    <row r="182" spans="2:11" ht="15">
      <c r="B182" s="367"/>
      <c r="C182" s="367"/>
      <c r="D182" s="368"/>
      <c r="E182" s="368"/>
      <c r="F182" s="368"/>
      <c r="G182" s="368"/>
      <c r="H182" s="368"/>
      <c r="I182" s="368"/>
      <c r="J182" s="368"/>
      <c r="K182" s="368"/>
    </row>
    <row r="183" spans="2:11" ht="15">
      <c r="B183" s="367"/>
      <c r="C183" s="367"/>
      <c r="D183" s="368"/>
      <c r="E183" s="368"/>
      <c r="F183" s="368"/>
      <c r="G183" s="368"/>
      <c r="H183" s="368"/>
      <c r="I183" s="368"/>
      <c r="J183" s="368"/>
      <c r="K183" s="368"/>
    </row>
    <row r="184" spans="2:11" ht="15">
      <c r="B184" s="367"/>
      <c r="C184" s="367"/>
      <c r="D184" s="368"/>
      <c r="E184" s="368"/>
      <c r="F184" s="368"/>
      <c r="G184" s="368"/>
      <c r="H184" s="368"/>
      <c r="I184" s="368"/>
      <c r="J184" s="368"/>
      <c r="K184" s="368"/>
    </row>
    <row r="185" spans="2:11" ht="15">
      <c r="B185" s="367"/>
      <c r="C185" s="367"/>
      <c r="D185" s="368"/>
      <c r="E185" s="368"/>
      <c r="F185" s="368"/>
      <c r="G185" s="368"/>
      <c r="H185" s="368"/>
      <c r="I185" s="368"/>
      <c r="J185" s="368"/>
      <c r="K185" s="368"/>
    </row>
    <row r="186" spans="2:11" ht="15">
      <c r="B186" s="367"/>
      <c r="C186" s="367"/>
      <c r="D186" s="368"/>
      <c r="E186" s="368"/>
      <c r="F186" s="368"/>
      <c r="G186" s="368"/>
      <c r="H186" s="368"/>
      <c r="I186" s="368"/>
      <c r="J186" s="368"/>
      <c r="K186" s="368"/>
    </row>
    <row r="187" spans="2:11" ht="15">
      <c r="B187" s="367"/>
      <c r="C187" s="367"/>
      <c r="D187" s="368"/>
      <c r="E187" s="368"/>
      <c r="F187" s="368"/>
      <c r="G187" s="368"/>
      <c r="H187" s="368"/>
      <c r="I187" s="368"/>
      <c r="J187" s="368"/>
      <c r="K187" s="368"/>
    </row>
    <row r="188" spans="2:11" ht="15">
      <c r="B188" s="367"/>
      <c r="C188" s="367"/>
      <c r="D188" s="368"/>
      <c r="E188" s="368"/>
      <c r="F188" s="368"/>
      <c r="G188" s="368"/>
      <c r="H188" s="368"/>
      <c r="I188" s="368"/>
      <c r="J188" s="368"/>
      <c r="K188" s="368"/>
    </row>
    <row r="189" spans="2:11" ht="15">
      <c r="B189" s="367"/>
      <c r="C189" s="367"/>
      <c r="D189" s="368"/>
      <c r="E189" s="368"/>
      <c r="F189" s="368"/>
      <c r="G189" s="368"/>
      <c r="H189" s="368"/>
      <c r="I189" s="368"/>
      <c r="J189" s="368"/>
      <c r="K189" s="368"/>
    </row>
    <row r="190" spans="2:11" ht="15">
      <c r="B190" s="367"/>
      <c r="C190" s="367"/>
      <c r="D190" s="368"/>
      <c r="E190" s="368"/>
      <c r="F190" s="368"/>
      <c r="G190" s="368"/>
      <c r="H190" s="368"/>
      <c r="I190" s="368"/>
      <c r="J190" s="368"/>
      <c r="K190" s="368"/>
    </row>
    <row r="191" spans="2:11" ht="15">
      <c r="B191" s="367"/>
      <c r="C191" s="367"/>
      <c r="D191" s="368"/>
      <c r="E191" s="368"/>
      <c r="F191" s="368"/>
      <c r="G191" s="368"/>
      <c r="H191" s="368"/>
      <c r="I191" s="368"/>
      <c r="J191" s="368"/>
      <c r="K191" s="368"/>
    </row>
    <row r="192" spans="2:11" ht="15">
      <c r="B192" s="367"/>
      <c r="C192" s="367"/>
      <c r="D192" s="368"/>
      <c r="E192" s="368"/>
      <c r="F192" s="368"/>
      <c r="G192" s="368"/>
      <c r="H192" s="368"/>
      <c r="I192" s="368"/>
      <c r="J192" s="368"/>
      <c r="K192" s="368"/>
    </row>
    <row r="193" spans="2:11" ht="15">
      <c r="B193" s="367"/>
      <c r="C193" s="367"/>
      <c r="D193" s="368"/>
      <c r="E193" s="368"/>
      <c r="F193" s="368"/>
      <c r="G193" s="368"/>
      <c r="H193" s="368"/>
      <c r="I193" s="368"/>
      <c r="J193" s="368"/>
      <c r="K193" s="368"/>
    </row>
    <row r="194" spans="2:11" ht="15">
      <c r="B194" s="367"/>
      <c r="C194" s="367"/>
      <c r="D194" s="368"/>
      <c r="E194" s="368"/>
      <c r="F194" s="368"/>
      <c r="G194" s="368"/>
      <c r="H194" s="368"/>
      <c r="I194" s="368"/>
      <c r="J194" s="368"/>
      <c r="K194" s="368"/>
    </row>
    <row r="195" spans="2:11" ht="15">
      <c r="B195" s="367"/>
      <c r="C195" s="367"/>
      <c r="D195" s="368"/>
      <c r="E195" s="368"/>
      <c r="F195" s="368"/>
      <c r="G195" s="368"/>
      <c r="H195" s="368"/>
      <c r="I195" s="368"/>
      <c r="J195" s="368"/>
      <c r="K195" s="368"/>
    </row>
    <row r="196" spans="2:11" ht="15">
      <c r="B196" s="367"/>
      <c r="C196" s="367"/>
      <c r="D196" s="368"/>
      <c r="E196" s="368"/>
      <c r="F196" s="368"/>
      <c r="G196" s="368"/>
      <c r="H196" s="368"/>
      <c r="I196" s="368"/>
      <c r="J196" s="368"/>
      <c r="K196" s="368"/>
    </row>
    <row r="197" spans="2:11" ht="15">
      <c r="B197" s="367"/>
      <c r="C197" s="367"/>
      <c r="D197" s="368"/>
      <c r="E197" s="368"/>
      <c r="F197" s="368"/>
      <c r="G197" s="368"/>
      <c r="H197" s="368"/>
      <c r="I197" s="368"/>
      <c r="J197" s="368"/>
      <c r="K197" s="368"/>
    </row>
    <row r="198" spans="2:11" ht="15">
      <c r="B198" s="367"/>
      <c r="C198" s="367"/>
      <c r="D198" s="368"/>
      <c r="E198" s="368"/>
      <c r="F198" s="368"/>
      <c r="G198" s="368"/>
      <c r="H198" s="368"/>
      <c r="I198" s="368"/>
      <c r="J198" s="368"/>
      <c r="K198" s="368"/>
    </row>
    <row r="199" spans="2:11" ht="15">
      <c r="B199" s="367"/>
      <c r="C199" s="367"/>
      <c r="D199" s="368"/>
      <c r="E199" s="368"/>
      <c r="F199" s="368"/>
      <c r="G199" s="368"/>
      <c r="H199" s="368"/>
      <c r="I199" s="368"/>
      <c r="J199" s="368"/>
      <c r="K199" s="368"/>
    </row>
    <row r="200" spans="2:11" ht="15">
      <c r="B200" s="367"/>
      <c r="C200" s="367"/>
      <c r="D200" s="368"/>
      <c r="E200" s="368"/>
      <c r="F200" s="368"/>
      <c r="G200" s="368"/>
      <c r="H200" s="368"/>
      <c r="I200" s="368"/>
      <c r="J200" s="368"/>
      <c r="K200" s="368"/>
    </row>
    <row r="201" spans="2:11" ht="15">
      <c r="B201" s="367"/>
      <c r="C201" s="367"/>
      <c r="D201" s="368"/>
      <c r="E201" s="368"/>
      <c r="F201" s="368"/>
      <c r="G201" s="368"/>
      <c r="H201" s="368"/>
      <c r="I201" s="368"/>
      <c r="J201" s="368"/>
      <c r="K201" s="368"/>
    </row>
    <row r="202" spans="2:11" ht="15">
      <c r="B202" s="367"/>
      <c r="C202" s="367"/>
      <c r="D202" s="368"/>
      <c r="E202" s="368"/>
      <c r="F202" s="368"/>
      <c r="G202" s="368"/>
      <c r="H202" s="368"/>
      <c r="I202" s="368"/>
      <c r="J202" s="368"/>
      <c r="K202" s="368"/>
    </row>
    <row r="203" spans="2:11" ht="15">
      <c r="B203" s="367"/>
      <c r="C203" s="367"/>
      <c r="D203" s="368"/>
      <c r="E203" s="368"/>
      <c r="F203" s="368"/>
      <c r="G203" s="368"/>
      <c r="H203" s="368"/>
      <c r="I203" s="368"/>
      <c r="J203" s="368"/>
      <c r="K203" s="368"/>
    </row>
    <row r="204" spans="2:11" ht="15">
      <c r="B204" s="367"/>
      <c r="C204" s="367"/>
      <c r="D204" s="368"/>
      <c r="E204" s="368"/>
      <c r="F204" s="368"/>
      <c r="G204" s="368"/>
      <c r="H204" s="368"/>
      <c r="I204" s="368"/>
      <c r="J204" s="368"/>
      <c r="K204" s="368"/>
    </row>
    <row r="205" spans="2:11" ht="15">
      <c r="B205" s="367"/>
      <c r="C205" s="367"/>
      <c r="D205" s="368"/>
      <c r="E205" s="368"/>
      <c r="F205" s="368"/>
      <c r="G205" s="368"/>
      <c r="H205" s="368"/>
      <c r="I205" s="368"/>
      <c r="J205" s="368"/>
      <c r="K205" s="368"/>
    </row>
    <row r="206" spans="2:11" ht="15">
      <c r="B206" s="367"/>
      <c r="C206" s="367"/>
      <c r="D206" s="368"/>
      <c r="E206" s="368"/>
      <c r="F206" s="368"/>
      <c r="G206" s="368"/>
      <c r="H206" s="368"/>
      <c r="I206" s="368"/>
      <c r="J206" s="368"/>
      <c r="K206" s="368"/>
    </row>
    <row r="207" spans="2:11" ht="15">
      <c r="B207" s="367"/>
      <c r="C207" s="367"/>
      <c r="D207" s="368"/>
      <c r="E207" s="368"/>
      <c r="F207" s="368"/>
      <c r="G207" s="368"/>
      <c r="H207" s="368"/>
      <c r="I207" s="368"/>
      <c r="J207" s="368"/>
      <c r="K207" s="368"/>
    </row>
    <row r="208" spans="2:11" ht="15">
      <c r="B208" s="367"/>
      <c r="C208" s="367"/>
      <c r="D208" s="368"/>
      <c r="E208" s="368"/>
      <c r="F208" s="368"/>
      <c r="G208" s="368"/>
      <c r="H208" s="368"/>
      <c r="I208" s="368"/>
      <c r="J208" s="368"/>
      <c r="K208" s="368"/>
    </row>
    <row r="209" spans="2:11" ht="15">
      <c r="B209" s="367"/>
      <c r="C209" s="367"/>
      <c r="D209" s="368"/>
      <c r="E209" s="368"/>
      <c r="F209" s="368"/>
      <c r="G209" s="368"/>
      <c r="H209" s="368"/>
      <c r="I209" s="368"/>
      <c r="J209" s="368"/>
      <c r="K209" s="368"/>
    </row>
    <row r="210" spans="2:11" ht="15">
      <c r="B210" s="367"/>
      <c r="C210" s="367"/>
      <c r="D210" s="368"/>
      <c r="E210" s="368"/>
      <c r="F210" s="368"/>
      <c r="G210" s="368"/>
      <c r="H210" s="368"/>
      <c r="I210" s="368"/>
      <c r="J210" s="368"/>
      <c r="K210" s="368"/>
    </row>
    <row r="211" spans="2:11" ht="15">
      <c r="B211" s="367"/>
      <c r="C211" s="367"/>
      <c r="D211" s="368"/>
      <c r="E211" s="368"/>
      <c r="F211" s="368"/>
      <c r="G211" s="368"/>
      <c r="H211" s="368"/>
      <c r="I211" s="368"/>
      <c r="J211" s="368"/>
      <c r="K211" s="368"/>
    </row>
    <row r="212" spans="2:11" ht="15">
      <c r="B212" s="367"/>
      <c r="C212" s="367"/>
      <c r="D212" s="368"/>
      <c r="E212" s="368"/>
      <c r="F212" s="368"/>
      <c r="G212" s="368"/>
      <c r="H212" s="368"/>
      <c r="I212" s="368"/>
      <c r="J212" s="368"/>
      <c r="K212" s="368"/>
    </row>
  </sheetData>
  <mergeCells count="28">
    <mergeCell ref="B36:C36"/>
    <mergeCell ref="B55:C55"/>
    <mergeCell ref="B77:C77"/>
    <mergeCell ref="B94:C94"/>
    <mergeCell ref="B84:K84"/>
    <mergeCell ref="C86:K86"/>
    <mergeCell ref="B87:K87"/>
    <mergeCell ref="B88:K88"/>
    <mergeCell ref="D92:G92"/>
    <mergeCell ref="H92:K92"/>
    <mergeCell ref="B92:C93"/>
    <mergeCell ref="J90:K90"/>
    <mergeCell ref="B44:K44"/>
    <mergeCell ref="C46:K46"/>
    <mergeCell ref="B47:K47"/>
    <mergeCell ref="B52:C53"/>
    <mergeCell ref="D52:G52"/>
    <mergeCell ref="H52:K52"/>
    <mergeCell ref="B48:K48"/>
    <mergeCell ref="J50:K50"/>
    <mergeCell ref="D9:G9"/>
    <mergeCell ref="B9:C10"/>
    <mergeCell ref="H9:K9"/>
    <mergeCell ref="B1:K1"/>
    <mergeCell ref="B4:K4"/>
    <mergeCell ref="C3:K3"/>
    <mergeCell ref="J7:K7"/>
    <mergeCell ref="B5:K5"/>
  </mergeCells>
  <printOptions/>
  <pageMargins left="0.5511811023622047" right="0.75" top="0.15748031496062992" bottom="1.1811023622047245" header="0" footer="1.141732283464567"/>
  <pageSetup fitToHeight="3" horizontalDpi="240" verticalDpi="24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A2" sqref="A2"/>
    </sheetView>
  </sheetViews>
  <sheetFormatPr defaultColWidth="11.421875" defaultRowHeight="12.75"/>
  <cols>
    <col min="1" max="1" width="0.42578125" style="0" customWidth="1"/>
    <col min="2" max="2" width="1.1484375" style="0" hidden="1" customWidth="1"/>
    <col min="3" max="3" width="18.00390625" style="0" customWidth="1"/>
    <col min="4" max="4" width="12.140625" style="8" customWidth="1"/>
    <col min="5" max="5" width="13.421875" style="8" customWidth="1"/>
    <col min="6" max="6" width="12.8515625" style="8" customWidth="1"/>
    <col min="7" max="7" width="12.421875" style="8" customWidth="1"/>
    <col min="8" max="8" width="13.140625" style="8" customWidth="1"/>
    <col min="9" max="9" width="12.00390625" style="8" customWidth="1"/>
    <col min="10" max="11" width="11.57421875" style="8" customWidth="1"/>
    <col min="12" max="12" width="13.00390625" style="0" customWidth="1"/>
    <col min="13" max="13" width="13.57421875" style="0" customWidth="1"/>
  </cols>
  <sheetData>
    <row r="1" spans="1:13" s="14" customFormat="1" ht="78" customHeight="1">
      <c r="A1" s="665" t="s">
        <v>257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</row>
    <row r="2" s="14" customFormat="1" ht="12.75"/>
    <row r="3" spans="1:13" s="14" customFormat="1" ht="18">
      <c r="A3" s="668" t="s">
        <v>274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</row>
    <row r="4" spans="1:17" s="14" customFormat="1" ht="12.75">
      <c r="A4" s="544" t="str">
        <f>+'SIT.PAT'!C5</f>
        <v>Correspondiente al Ejercicio finalizado el 31 de Diciembre de 2.007 comparativo con el ejercicio anterior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/>
      <c r="O4"/>
      <c r="P4"/>
      <c r="Q4"/>
    </row>
    <row r="5" spans="1:13" s="14" customFormat="1" ht="12.75">
      <c r="A5" s="544" t="s">
        <v>338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</row>
    <row r="6" spans="2:13" s="14" customFormat="1" ht="19.5">
      <c r="B6" s="16" t="s">
        <v>34</v>
      </c>
      <c r="C6" s="16"/>
      <c r="E6" s="59"/>
      <c r="F6" s="59"/>
      <c r="G6" s="58"/>
      <c r="H6" s="58"/>
      <c r="I6" s="58"/>
      <c r="K6" s="59"/>
      <c r="L6" s="648" t="s">
        <v>228</v>
      </c>
      <c r="M6" s="648"/>
    </row>
    <row r="7" spans="2:11" s="14" customFormat="1" ht="16.5" thickBot="1">
      <c r="B7" s="13"/>
      <c r="C7" s="13"/>
      <c r="D7" s="59"/>
      <c r="E7" s="59"/>
      <c r="F7" s="59"/>
      <c r="G7" s="59"/>
      <c r="H7" s="59"/>
      <c r="I7" s="59"/>
      <c r="J7" s="59"/>
      <c r="K7" s="59"/>
    </row>
    <row r="8" spans="1:13" s="14" customFormat="1" ht="14.25" thickBot="1" thickTop="1">
      <c r="A8" s="135"/>
      <c r="B8" s="586" t="s">
        <v>37</v>
      </c>
      <c r="C8" s="669"/>
      <c r="D8" s="663" t="s">
        <v>148</v>
      </c>
      <c r="E8" s="664"/>
      <c r="F8" s="663" t="s">
        <v>149</v>
      </c>
      <c r="G8" s="664"/>
      <c r="H8" s="663" t="s">
        <v>150</v>
      </c>
      <c r="I8" s="667"/>
      <c r="J8" s="663" t="s">
        <v>151</v>
      </c>
      <c r="K8" s="667"/>
      <c r="L8" s="663" t="s">
        <v>158</v>
      </c>
      <c r="M8" s="667"/>
    </row>
    <row r="9" spans="1:13" s="96" customFormat="1" ht="15" customHeight="1" thickBot="1" thickTop="1">
      <c r="A9" s="143"/>
      <c r="B9" s="531"/>
      <c r="C9" s="670"/>
      <c r="D9" s="219" t="s">
        <v>367</v>
      </c>
      <c r="E9" s="219" t="s">
        <v>273</v>
      </c>
      <c r="F9" s="219" t="s">
        <v>367</v>
      </c>
      <c r="G9" s="219" t="s">
        <v>273</v>
      </c>
      <c r="H9" s="219" t="s">
        <v>367</v>
      </c>
      <c r="I9" s="219" t="s">
        <v>273</v>
      </c>
      <c r="J9" s="219" t="s">
        <v>367</v>
      </c>
      <c r="K9" s="219" t="s">
        <v>273</v>
      </c>
      <c r="L9" s="219" t="s">
        <v>367</v>
      </c>
      <c r="M9" s="220" t="s">
        <v>273</v>
      </c>
    </row>
    <row r="10" spans="1:13" s="71" customFormat="1" ht="15" customHeight="1" thickTop="1">
      <c r="A10" s="136"/>
      <c r="B10" s="137"/>
      <c r="C10" s="138"/>
      <c r="D10" s="75"/>
      <c r="E10" s="75"/>
      <c r="F10" s="95"/>
      <c r="G10" s="76"/>
      <c r="H10" s="95"/>
      <c r="I10" s="95"/>
      <c r="J10" s="95"/>
      <c r="K10" s="95"/>
      <c r="L10" s="97"/>
      <c r="M10" s="99"/>
    </row>
    <row r="11" spans="1:13" s="14" customFormat="1" ht="15.75">
      <c r="A11" s="139"/>
      <c r="B11" s="12"/>
      <c r="C11" s="307" t="s">
        <v>113</v>
      </c>
      <c r="D11" s="309">
        <v>145.2</v>
      </c>
      <c r="E11" s="309">
        <v>133.55</v>
      </c>
      <c r="F11" s="309">
        <v>157.3</v>
      </c>
      <c r="G11" s="309">
        <v>169.85</v>
      </c>
      <c r="H11" s="309">
        <v>175.45</v>
      </c>
      <c r="I11" s="309">
        <v>212.2</v>
      </c>
      <c r="J11" s="310">
        <v>175.45</v>
      </c>
      <c r="K11" s="310">
        <v>145.65</v>
      </c>
      <c r="L11" s="311">
        <f>+D11+F11+H11+J11</f>
        <v>653.4</v>
      </c>
      <c r="M11" s="310">
        <f>+E11+G11+I11+K11</f>
        <v>661.2499999999999</v>
      </c>
    </row>
    <row r="12" spans="1:13" s="14" customFormat="1" ht="15.75">
      <c r="A12" s="139"/>
      <c r="B12" s="12"/>
      <c r="C12" s="307" t="s">
        <v>111</v>
      </c>
      <c r="D12" s="309">
        <v>621.14</v>
      </c>
      <c r="E12" s="309">
        <v>627.81</v>
      </c>
      <c r="F12" s="309">
        <v>465.51</v>
      </c>
      <c r="G12" s="309">
        <v>479.26</v>
      </c>
      <c r="H12" s="309">
        <v>562.1</v>
      </c>
      <c r="I12" s="309">
        <v>599.37</v>
      </c>
      <c r="J12" s="310">
        <v>351.93</v>
      </c>
      <c r="K12" s="310">
        <v>274.17</v>
      </c>
      <c r="L12" s="311">
        <f aca="true" t="shared" si="0" ref="L12:L23">+D12+F12+H12+J12</f>
        <v>2000.68</v>
      </c>
      <c r="M12" s="310">
        <f aca="true" t="shared" si="1" ref="M12:M23">+E12+G12+I12+K12</f>
        <v>1980.6100000000001</v>
      </c>
    </row>
    <row r="13" spans="1:13" s="14" customFormat="1" ht="15.75">
      <c r="A13" s="139"/>
      <c r="B13" s="12"/>
      <c r="C13" s="307" t="s">
        <v>152</v>
      </c>
      <c r="D13" s="309">
        <v>26234.5</v>
      </c>
      <c r="E13" s="309">
        <v>23506.09</v>
      </c>
      <c r="F13" s="309">
        <v>20063.84</v>
      </c>
      <c r="G13" s="309">
        <v>17712.99</v>
      </c>
      <c r="H13" s="309">
        <v>12376.2</v>
      </c>
      <c r="I13" s="309">
        <v>10483.92</v>
      </c>
      <c r="J13" s="310">
        <v>11383.85</v>
      </c>
      <c r="K13" s="310">
        <v>9562.03</v>
      </c>
      <c r="L13" s="311">
        <f t="shared" si="0"/>
        <v>70058.39</v>
      </c>
      <c r="M13" s="310">
        <f t="shared" si="1"/>
        <v>61265.03</v>
      </c>
    </row>
    <row r="14" spans="1:13" s="14" customFormat="1" ht="15.75">
      <c r="A14" s="139"/>
      <c r="B14" s="12"/>
      <c r="C14" s="307" t="s">
        <v>153</v>
      </c>
      <c r="D14" s="309">
        <v>6632.6</v>
      </c>
      <c r="E14" s="309">
        <v>6023.52</v>
      </c>
      <c r="F14" s="309">
        <v>5060.21</v>
      </c>
      <c r="G14" s="309">
        <v>4535.29</v>
      </c>
      <c r="H14" s="309">
        <v>3101.47</v>
      </c>
      <c r="I14" s="309">
        <v>2693.3</v>
      </c>
      <c r="J14" s="310">
        <v>2848.47</v>
      </c>
      <c r="K14" s="310">
        <v>2458.35</v>
      </c>
      <c r="L14" s="311">
        <f t="shared" si="0"/>
        <v>17642.75</v>
      </c>
      <c r="M14" s="310">
        <f t="shared" si="1"/>
        <v>15710.460000000001</v>
      </c>
    </row>
    <row r="15" spans="1:13" s="14" customFormat="1" ht="15.75">
      <c r="A15" s="139"/>
      <c r="B15" s="12"/>
      <c r="C15" s="307" t="s">
        <v>109</v>
      </c>
      <c r="D15" s="309">
        <v>1469.17</v>
      </c>
      <c r="E15" s="309">
        <v>1232.87</v>
      </c>
      <c r="F15" s="309">
        <v>3207.46</v>
      </c>
      <c r="G15" s="309">
        <v>2791.89</v>
      </c>
      <c r="H15" s="309">
        <v>1809.14</v>
      </c>
      <c r="I15" s="309">
        <v>1834.3</v>
      </c>
      <c r="J15" s="310">
        <v>1457.53</v>
      </c>
      <c r="K15" s="310">
        <v>1524.34</v>
      </c>
      <c r="L15" s="311">
        <f t="shared" si="0"/>
        <v>7943.3</v>
      </c>
      <c r="M15" s="310">
        <f t="shared" si="1"/>
        <v>7383.4</v>
      </c>
    </row>
    <row r="16" spans="1:13" s="14" customFormat="1" ht="15.75">
      <c r="A16" s="139"/>
      <c r="B16" s="12"/>
      <c r="C16" s="307" t="s">
        <v>256</v>
      </c>
      <c r="D16" s="309">
        <v>435.35</v>
      </c>
      <c r="E16" s="309">
        <v>101.35</v>
      </c>
      <c r="F16" s="309">
        <v>376.2</v>
      </c>
      <c r="G16" s="309">
        <v>179.9</v>
      </c>
      <c r="H16" s="309">
        <v>716.55</v>
      </c>
      <c r="I16" s="309">
        <v>387.95</v>
      </c>
      <c r="J16" s="310">
        <v>329.35</v>
      </c>
      <c r="K16" s="310">
        <v>345.7</v>
      </c>
      <c r="L16" s="311">
        <f t="shared" si="0"/>
        <v>1857.4499999999998</v>
      </c>
      <c r="M16" s="310">
        <f t="shared" si="1"/>
        <v>1014.9000000000001</v>
      </c>
    </row>
    <row r="17" spans="1:13" s="14" customFormat="1" ht="15.75">
      <c r="A17" s="139"/>
      <c r="B17" s="12"/>
      <c r="C17" s="307" t="s">
        <v>154</v>
      </c>
      <c r="D17" s="309">
        <v>4381.55</v>
      </c>
      <c r="E17" s="309">
        <v>3659.15</v>
      </c>
      <c r="F17" s="309">
        <v>4200</v>
      </c>
      <c r="G17" s="309">
        <v>3955.7</v>
      </c>
      <c r="H17" s="309">
        <v>3240</v>
      </c>
      <c r="I17" s="309">
        <v>2760</v>
      </c>
      <c r="J17" s="310">
        <v>2767</v>
      </c>
      <c r="K17" s="310">
        <v>1878.1</v>
      </c>
      <c r="L17" s="311">
        <f t="shared" si="0"/>
        <v>14588.55</v>
      </c>
      <c r="M17" s="310">
        <f t="shared" si="1"/>
        <v>12252.95</v>
      </c>
    </row>
    <row r="18" spans="1:13" s="14" customFormat="1" ht="15.75">
      <c r="A18" s="139"/>
      <c r="B18" s="12"/>
      <c r="C18" s="307" t="s">
        <v>155</v>
      </c>
      <c r="D18" s="309">
        <v>1050</v>
      </c>
      <c r="E18" s="309">
        <v>390</v>
      </c>
      <c r="F18" s="309">
        <v>600</v>
      </c>
      <c r="G18" s="309">
        <v>1105</v>
      </c>
      <c r="H18" s="309">
        <v>724.6</v>
      </c>
      <c r="I18" s="309">
        <v>1258.3</v>
      </c>
      <c r="J18" s="310">
        <v>500</v>
      </c>
      <c r="K18" s="310">
        <v>365.2</v>
      </c>
      <c r="L18" s="311">
        <f t="shared" si="0"/>
        <v>2874.6</v>
      </c>
      <c r="M18" s="310">
        <f t="shared" si="1"/>
        <v>3118.5</v>
      </c>
    </row>
    <row r="19" spans="1:13" s="14" customFormat="1" ht="15.75">
      <c r="A19" s="139"/>
      <c r="B19" s="12"/>
      <c r="C19" s="307" t="s">
        <v>156</v>
      </c>
      <c r="D19" s="309">
        <v>3662.9</v>
      </c>
      <c r="E19" s="309">
        <v>2426.91</v>
      </c>
      <c r="F19" s="309">
        <v>1039.46</v>
      </c>
      <c r="G19" s="309">
        <v>711.2</v>
      </c>
      <c r="H19" s="309">
        <v>742.3</v>
      </c>
      <c r="I19" s="309">
        <v>538.05</v>
      </c>
      <c r="J19" s="310">
        <v>396.81</v>
      </c>
      <c r="K19" s="310">
        <v>426.01</v>
      </c>
      <c r="L19" s="311">
        <f t="shared" si="0"/>
        <v>5841.470000000001</v>
      </c>
      <c r="M19" s="310">
        <f t="shared" si="1"/>
        <v>4102.17</v>
      </c>
    </row>
    <row r="20" spans="1:13" s="14" customFormat="1" ht="15.75">
      <c r="A20" s="139"/>
      <c r="B20" s="12"/>
      <c r="C20" s="307" t="s">
        <v>157</v>
      </c>
      <c r="D20" s="309">
        <v>491.55</v>
      </c>
      <c r="E20" s="309">
        <v>100</v>
      </c>
      <c r="F20" s="309">
        <v>1214.05</v>
      </c>
      <c r="G20" s="309">
        <v>430</v>
      </c>
      <c r="H20" s="309">
        <v>185</v>
      </c>
      <c r="I20" s="309">
        <v>100</v>
      </c>
      <c r="J20" s="310">
        <v>522</v>
      </c>
      <c r="K20" s="310">
        <v>100</v>
      </c>
      <c r="L20" s="311">
        <f t="shared" si="0"/>
        <v>2412.6</v>
      </c>
      <c r="M20" s="310">
        <f t="shared" si="1"/>
        <v>730</v>
      </c>
    </row>
    <row r="21" spans="1:13" s="14" customFormat="1" ht="15.75">
      <c r="A21" s="139"/>
      <c r="B21" s="12"/>
      <c r="C21" s="307" t="s">
        <v>160</v>
      </c>
      <c r="D21" s="309">
        <v>619.83</v>
      </c>
      <c r="E21" s="309">
        <v>457.3</v>
      </c>
      <c r="F21" s="309">
        <v>3737.75</v>
      </c>
      <c r="G21" s="309">
        <v>3148.37</v>
      </c>
      <c r="H21" s="309">
        <v>2200.92</v>
      </c>
      <c r="I21" s="309">
        <v>1095.2</v>
      </c>
      <c r="J21" s="310">
        <v>144.38</v>
      </c>
      <c r="K21" s="310">
        <v>391.12</v>
      </c>
      <c r="L21" s="311">
        <f t="shared" si="0"/>
        <v>6702.88</v>
      </c>
      <c r="M21" s="310">
        <f t="shared" si="1"/>
        <v>5091.99</v>
      </c>
    </row>
    <row r="22" spans="1:13" s="14" customFormat="1" ht="15.75">
      <c r="A22" s="139"/>
      <c r="B22" s="12"/>
      <c r="C22" s="307" t="s">
        <v>297</v>
      </c>
      <c r="D22" s="309">
        <v>400</v>
      </c>
      <c r="E22" s="309">
        <v>2749.6</v>
      </c>
      <c r="F22" s="309">
        <v>400</v>
      </c>
      <c r="G22" s="309">
        <v>2749.6</v>
      </c>
      <c r="H22" s="309">
        <v>400</v>
      </c>
      <c r="I22" s="309">
        <v>2749.6</v>
      </c>
      <c r="J22" s="310">
        <v>400</v>
      </c>
      <c r="K22" s="310">
        <v>2749.6</v>
      </c>
      <c r="L22" s="311">
        <f t="shared" si="0"/>
        <v>1600</v>
      </c>
      <c r="M22" s="310">
        <f t="shared" si="1"/>
        <v>10998.4</v>
      </c>
    </row>
    <row r="23" spans="1:13" s="14" customFormat="1" ht="15.75">
      <c r="A23" s="139"/>
      <c r="B23" s="12"/>
      <c r="C23" s="307" t="s">
        <v>379</v>
      </c>
      <c r="D23" s="309">
        <v>0</v>
      </c>
      <c r="E23" s="309">
        <v>0</v>
      </c>
      <c r="F23" s="309">
        <v>0</v>
      </c>
      <c r="G23" s="309">
        <v>0</v>
      </c>
      <c r="H23" s="309">
        <v>157.41</v>
      </c>
      <c r="I23" s="309">
        <v>0</v>
      </c>
      <c r="J23" s="310">
        <v>0</v>
      </c>
      <c r="K23" s="310">
        <v>0</v>
      </c>
      <c r="L23" s="311">
        <f t="shared" si="0"/>
        <v>157.41</v>
      </c>
      <c r="M23" s="310">
        <f t="shared" si="1"/>
        <v>0</v>
      </c>
    </row>
    <row r="24" spans="1:13" s="14" customFormat="1" ht="16.5" thickBot="1">
      <c r="A24" s="139"/>
      <c r="B24" s="12"/>
      <c r="C24" s="140"/>
      <c r="D24" s="214"/>
      <c r="E24" s="214"/>
      <c r="F24" s="214"/>
      <c r="G24" s="214"/>
      <c r="H24" s="214"/>
      <c r="I24" s="214"/>
      <c r="J24" s="215"/>
      <c r="K24" s="215"/>
      <c r="L24" s="216"/>
      <c r="M24" s="215"/>
    </row>
    <row r="25" spans="1:13" s="14" customFormat="1" ht="24.75" customHeight="1" thickTop="1">
      <c r="A25" s="135"/>
      <c r="B25" s="144"/>
      <c r="C25" s="145" t="s">
        <v>22</v>
      </c>
      <c r="D25" s="308">
        <f aca="true" t="shared" si="2" ref="D25:M25">SUM(D11:D24)</f>
        <v>46143.79000000001</v>
      </c>
      <c r="E25" s="308">
        <f t="shared" si="2"/>
        <v>41408.15</v>
      </c>
      <c r="F25" s="308">
        <f t="shared" si="2"/>
        <v>40521.780000000006</v>
      </c>
      <c r="G25" s="308">
        <f t="shared" si="2"/>
        <v>37969.05</v>
      </c>
      <c r="H25" s="308">
        <f t="shared" si="2"/>
        <v>26391.139999999996</v>
      </c>
      <c r="I25" s="308">
        <f t="shared" si="2"/>
        <v>24712.19</v>
      </c>
      <c r="J25" s="308">
        <f t="shared" si="2"/>
        <v>21276.77</v>
      </c>
      <c r="K25" s="308">
        <f t="shared" si="2"/>
        <v>20220.269999999997</v>
      </c>
      <c r="L25" s="308">
        <f t="shared" si="2"/>
        <v>134333.48</v>
      </c>
      <c r="M25" s="308">
        <f t="shared" si="2"/>
        <v>124309.65999999999</v>
      </c>
    </row>
    <row r="26" spans="1:13" s="14" customFormat="1" ht="10.5" customHeight="1" thickBot="1">
      <c r="A26" s="98"/>
      <c r="B26" s="141"/>
      <c r="C26" s="142"/>
      <c r="D26" s="218"/>
      <c r="E26" s="217"/>
      <c r="F26" s="218"/>
      <c r="G26" s="218"/>
      <c r="H26" s="218"/>
      <c r="I26" s="218"/>
      <c r="J26" s="218"/>
      <c r="K26" s="218"/>
      <c r="L26" s="218"/>
      <c r="M26" s="218"/>
    </row>
    <row r="27" spans="3:11" s="14" customFormat="1" ht="6.75" customHeight="1" thickTop="1">
      <c r="C27" s="71"/>
      <c r="D27" s="58"/>
      <c r="E27" s="58"/>
      <c r="F27" s="58"/>
      <c r="G27" s="58"/>
      <c r="H27" s="58"/>
      <c r="I27" s="58"/>
      <c r="J27" s="58"/>
      <c r="K27" s="58"/>
    </row>
    <row r="28" spans="1:11" s="14" customFormat="1" ht="15" customHeight="1">
      <c r="A28" s="65" t="s">
        <v>383</v>
      </c>
      <c r="B28" s="301"/>
      <c r="C28" s="301"/>
      <c r="D28" s="301"/>
      <c r="E28" s="301"/>
      <c r="H28" s="58"/>
      <c r="I28" s="58"/>
      <c r="J28" s="58"/>
      <c r="K28" s="74"/>
    </row>
    <row r="29" spans="1:11" s="14" customFormat="1" ht="15">
      <c r="A29" s="10" t="s">
        <v>258</v>
      </c>
      <c r="C29" s="71"/>
      <c r="D29" s="72"/>
      <c r="E29" s="72"/>
      <c r="F29" s="73"/>
      <c r="G29" s="58"/>
      <c r="H29" s="58"/>
      <c r="I29" s="58"/>
      <c r="J29" s="58"/>
      <c r="K29" s="74"/>
    </row>
    <row r="30" spans="3:11" s="14" customFormat="1" ht="15">
      <c r="C30" s="71"/>
      <c r="D30" s="72"/>
      <c r="E30" s="72"/>
      <c r="F30" s="73"/>
      <c r="G30" s="58"/>
      <c r="H30" s="58"/>
      <c r="I30" s="58"/>
      <c r="J30" s="58"/>
      <c r="K30" s="74"/>
    </row>
    <row r="31" ht="12.75">
      <c r="C31" s="79"/>
    </row>
    <row r="32" ht="12.75">
      <c r="C32" s="79"/>
    </row>
    <row r="33" ht="12.75">
      <c r="C33" s="79"/>
    </row>
    <row r="34" ht="12.75">
      <c r="C34" s="79"/>
    </row>
    <row r="35" ht="12.75">
      <c r="C35" s="79"/>
    </row>
    <row r="36" ht="12.75">
      <c r="C36" s="79"/>
    </row>
    <row r="37" ht="12.75">
      <c r="C37" s="79"/>
    </row>
    <row r="38" ht="12.75">
      <c r="C38" s="79"/>
    </row>
    <row r="39" ht="12.75">
      <c r="C39" s="79"/>
    </row>
    <row r="40" ht="12.75">
      <c r="C40" s="79"/>
    </row>
    <row r="41" ht="12.75">
      <c r="C41" s="79"/>
    </row>
    <row r="42" ht="12.75">
      <c r="C42" s="79"/>
    </row>
    <row r="43" ht="12.75">
      <c r="C43" s="79"/>
    </row>
    <row r="44" ht="12.75">
      <c r="C44" s="79"/>
    </row>
    <row r="45" ht="12.75">
      <c r="C45" s="79"/>
    </row>
    <row r="46" ht="12.75">
      <c r="C46" s="79"/>
    </row>
    <row r="47" ht="12.75">
      <c r="C47" s="79"/>
    </row>
    <row r="48" ht="12.75">
      <c r="C48" s="79"/>
    </row>
    <row r="49" ht="12.75">
      <c r="C49" s="79"/>
    </row>
    <row r="50" ht="12.75">
      <c r="C50" s="79"/>
    </row>
    <row r="51" ht="12.75"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ht="12.75">
      <c r="C64" s="79"/>
    </row>
    <row r="65" ht="12.75"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</sheetData>
  <mergeCells count="11">
    <mergeCell ref="D8:E8"/>
    <mergeCell ref="F8:G8"/>
    <mergeCell ref="A1:M1"/>
    <mergeCell ref="H8:I8"/>
    <mergeCell ref="A5:M5"/>
    <mergeCell ref="A4:M4"/>
    <mergeCell ref="A3:M3"/>
    <mergeCell ref="J8:K8"/>
    <mergeCell ref="L6:M6"/>
    <mergeCell ref="L8:M8"/>
    <mergeCell ref="B8:C9"/>
  </mergeCells>
  <printOptions horizontalCentered="1"/>
  <pageMargins left="0.42" right="0.31" top="0.18" bottom="1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AsisTec</cp:lastModifiedBy>
  <cp:lastPrinted>2008-04-22T20:03:46Z</cp:lastPrinted>
  <dcterms:created xsi:type="dcterms:W3CDTF">1999-08-11T15:54:22Z</dcterms:created>
  <dcterms:modified xsi:type="dcterms:W3CDTF">2008-05-07T18:49:56Z</dcterms:modified>
  <cp:category/>
  <cp:version/>
  <cp:contentType/>
  <cp:contentStatus/>
</cp:coreProperties>
</file>