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20" windowHeight="5460"/>
  </bookViews>
  <sheets>
    <sheet name="Hoja1" sheetId="1" r:id="rId1"/>
    <sheet name="Hoja2" sheetId="2" r:id="rId2"/>
    <sheet name="Hoja3" sheetId="3" r:id="rId3"/>
  </sheets>
  <calcPr calcId="114210"/>
</workbook>
</file>

<file path=xl/calcChain.xml><?xml version="1.0" encoding="utf-8"?>
<calcChain xmlns="http://schemas.openxmlformats.org/spreadsheetml/2006/main">
  <c r="J9" i="1"/>
  <c r="H2"/>
  <c r="F2"/>
  <c r="J7"/>
  <c r="J6"/>
  <c r="J5"/>
  <c r="J3"/>
  <c r="J10"/>
  <c r="G12"/>
  <c r="H12"/>
  <c r="H3"/>
  <c r="H4"/>
  <c r="H5"/>
  <c r="H6"/>
  <c r="H7"/>
  <c r="H8"/>
  <c r="H9"/>
  <c r="H10"/>
  <c r="H11"/>
  <c r="G3"/>
  <c r="G4"/>
  <c r="G5"/>
  <c r="G6"/>
  <c r="G7"/>
  <c r="G8"/>
  <c r="G9"/>
  <c r="G10"/>
  <c r="G11"/>
  <c r="G2"/>
  <c r="F3"/>
  <c r="F4"/>
  <c r="F5"/>
  <c r="F6"/>
  <c r="F7"/>
  <c r="F8"/>
  <c r="F9"/>
  <c r="F10"/>
  <c r="F11"/>
  <c r="D5"/>
  <c r="E5"/>
  <c r="C3"/>
  <c r="D3"/>
  <c r="E3"/>
  <c r="C4"/>
  <c r="D4"/>
  <c r="E4"/>
  <c r="C5"/>
  <c r="C6"/>
  <c r="D6"/>
  <c r="E6"/>
  <c r="C7"/>
  <c r="D7"/>
  <c r="E7"/>
  <c r="C8"/>
  <c r="D8"/>
  <c r="E8"/>
  <c r="C9"/>
  <c r="D9"/>
  <c r="E9"/>
  <c r="C10"/>
  <c r="D10"/>
  <c r="E10"/>
  <c r="C11"/>
  <c r="D11"/>
  <c r="E11"/>
  <c r="C2"/>
  <c r="D2"/>
  <c r="E2"/>
  <c r="B11"/>
  <c r="B3"/>
  <c r="B5"/>
  <c r="B6"/>
  <c r="B7"/>
  <c r="B9"/>
  <c r="B10"/>
  <c r="B2"/>
  <c r="K1"/>
  <c r="B4"/>
  <c r="E12"/>
  <c r="J8"/>
  <c r="D12"/>
  <c r="B8"/>
</calcChain>
</file>

<file path=xl/sharedStrings.xml><?xml version="1.0" encoding="utf-8"?>
<sst xmlns="http://schemas.openxmlformats.org/spreadsheetml/2006/main" count="18" uniqueCount="18">
  <si>
    <t>Periodo</t>
  </si>
  <si>
    <t>Cash Flows</t>
  </si>
  <si>
    <t>VP de $1 al 4,5%</t>
  </si>
  <si>
    <t>Vp of CF</t>
  </si>
  <si>
    <t>t*VPCF</t>
  </si>
  <si>
    <t>Tasa Cupon</t>
  </si>
  <si>
    <t>Precio del Bono</t>
  </si>
  <si>
    <t>Par Value</t>
  </si>
  <si>
    <t>TIR</t>
  </si>
  <si>
    <t>Duration</t>
  </si>
  <si>
    <t>Duration en Years</t>
  </si>
  <si>
    <t>Modified Duration</t>
  </si>
  <si>
    <t>Cambio en el precio</t>
  </si>
  <si>
    <t>1/(1+tir)^(t+2)</t>
  </si>
  <si>
    <t>t*(t+1)*CF</t>
  </si>
  <si>
    <t>G1*F1</t>
  </si>
  <si>
    <t>Convexity</t>
  </si>
  <si>
    <t>Convexity en Years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</si>
</sst>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3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9" sqref="J9"/>
    </sheetView>
  </sheetViews>
  <sheetFormatPr baseColWidth="10" defaultRowHeight="15"/>
  <cols>
    <col min="1" max="1" width="8" style="1" bestFit="1" customWidth="1"/>
    <col min="2" max="2" width="10.7109375" style="1" bestFit="1" customWidth="1"/>
    <col min="3" max="3" width="15.140625" style="1" bestFit="1" customWidth="1"/>
    <col min="4" max="4" width="8.42578125" style="1" bestFit="1" customWidth="1"/>
    <col min="5" max="5" width="8.5703125" style="1" bestFit="1" customWidth="1"/>
    <col min="6" max="6" width="13.42578125" style="1" bestFit="1" customWidth="1"/>
    <col min="7" max="8" width="11.5703125" style="1" customWidth="1"/>
    <col min="9" max="9" width="18.7109375" style="5" bestFit="1" customWidth="1"/>
    <col min="10" max="16384" width="11.42578125" style="1"/>
  </cols>
  <sheetData>
    <row r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13</v>
      </c>
      <c r="G1" s="4" t="s">
        <v>14</v>
      </c>
      <c r="H1" s="4" t="s">
        <v>15</v>
      </c>
      <c r="I1" s="5" t="s">
        <v>5</v>
      </c>
      <c r="J1" s="2">
        <v>0.09</v>
      </c>
      <c r="K1" s="3">
        <f>J1/2</f>
        <v>4.4999999999999998E-2</v>
      </c>
    </row>
    <row r="2" spans="1:11">
      <c r="A2" s="1">
        <v>1</v>
      </c>
      <c r="B2" s="1">
        <f>$J$2*$K$1</f>
        <v>4.5</v>
      </c>
      <c r="C2" s="9">
        <f>(1/(1+$J$4)^A2)</f>
        <v>0.95693779904306231</v>
      </c>
      <c r="D2" s="7">
        <f>B2*C2</f>
        <v>4.3062200956937806</v>
      </c>
      <c r="E2" s="7">
        <f>D2*A2</f>
        <v>4.3062200956937806</v>
      </c>
      <c r="F2" s="9">
        <f>1/(1+$J$4)^A4</f>
        <v>0.87629660405490928</v>
      </c>
      <c r="G2" s="6">
        <f>+A2*A3*B2</f>
        <v>9</v>
      </c>
      <c r="H2" s="13">
        <f>+G2*F2</f>
        <v>7.8866694364941834</v>
      </c>
      <c r="I2" s="5" t="s">
        <v>7</v>
      </c>
      <c r="J2" s="1">
        <v>100</v>
      </c>
    </row>
    <row r="3" spans="1:11">
      <c r="A3" s="1">
        <v>2</v>
      </c>
      <c r="B3" s="1">
        <f t="shared" ref="B3:B10" si="0">$J$2*$K$1</f>
        <v>4.5</v>
      </c>
      <c r="C3" s="9">
        <f t="shared" ref="C3:C11" si="1">(1/(1+$J$4)^A3)</f>
        <v>0.91572995123738021</v>
      </c>
      <c r="D3" s="7">
        <f t="shared" ref="D3:D11" si="2">B3*C3</f>
        <v>4.1207847805682114</v>
      </c>
      <c r="E3" s="7">
        <f t="shared" ref="E3:E11" si="3">D3*A3</f>
        <v>8.2415695611364228</v>
      </c>
      <c r="F3" s="9">
        <f t="shared" ref="F3:F11" si="4">1/(1+$J$4)^A5</f>
        <v>0.83856134359321488</v>
      </c>
      <c r="G3" s="6">
        <f t="shared" ref="G3:G11" si="5">+A3*A4*B3</f>
        <v>27</v>
      </c>
      <c r="H3" s="13">
        <f t="shared" ref="H3:H11" si="6">+G3*F3</f>
        <v>22.641156277016801</v>
      </c>
      <c r="I3" s="5" t="s">
        <v>6</v>
      </c>
      <c r="J3" s="6">
        <f>+NPV(J4,B2:B11)</f>
        <v>100.00000000000006</v>
      </c>
    </row>
    <row r="4" spans="1:11">
      <c r="A4" s="1">
        <v>3</v>
      </c>
      <c r="B4" s="1">
        <f t="shared" si="0"/>
        <v>4.5</v>
      </c>
      <c r="C4" s="9">
        <f t="shared" si="1"/>
        <v>0.87629660405490928</v>
      </c>
      <c r="D4" s="7">
        <f t="shared" si="2"/>
        <v>3.9433347182470917</v>
      </c>
      <c r="E4" s="7">
        <f t="shared" si="3"/>
        <v>11.830004154741275</v>
      </c>
      <c r="F4" s="9">
        <f t="shared" si="4"/>
        <v>0.80245104650068411</v>
      </c>
      <c r="G4" s="6">
        <f t="shared" si="5"/>
        <v>54</v>
      </c>
      <c r="H4" s="13">
        <f t="shared" si="6"/>
        <v>43.332356511036942</v>
      </c>
      <c r="I4" s="5" t="s">
        <v>8</v>
      </c>
      <c r="J4" s="2">
        <v>4.4999999999999998E-2</v>
      </c>
    </row>
    <row r="5" spans="1:11">
      <c r="A5" s="1">
        <v>4</v>
      </c>
      <c r="B5" s="1">
        <f t="shared" si="0"/>
        <v>4.5</v>
      </c>
      <c r="C5" s="9">
        <f t="shared" si="1"/>
        <v>0.83856134359321488</v>
      </c>
      <c r="D5" s="7">
        <f t="shared" si="2"/>
        <v>3.7735260461694669</v>
      </c>
      <c r="E5" s="7">
        <f t="shared" si="3"/>
        <v>15.094104184677867</v>
      </c>
      <c r="F5" s="9">
        <f t="shared" si="4"/>
        <v>0.76789573827816682</v>
      </c>
      <c r="G5" s="6">
        <f t="shared" si="5"/>
        <v>90</v>
      </c>
      <c r="H5" s="13">
        <f t="shared" si="6"/>
        <v>69.110616445035021</v>
      </c>
      <c r="I5" s="5" t="s">
        <v>9</v>
      </c>
      <c r="J5" s="7">
        <f>E12/J3</f>
        <v>8.2687904950801272</v>
      </c>
    </row>
    <row r="6" spans="1:11">
      <c r="A6" s="1">
        <v>5</v>
      </c>
      <c r="B6" s="1">
        <f t="shared" si="0"/>
        <v>4.5</v>
      </c>
      <c r="C6" s="9">
        <f t="shared" si="1"/>
        <v>0.80245104650068411</v>
      </c>
      <c r="D6" s="7">
        <f t="shared" si="2"/>
        <v>3.6110297092530783</v>
      </c>
      <c r="E6" s="7">
        <f t="shared" si="3"/>
        <v>18.055148546265393</v>
      </c>
      <c r="F6" s="9">
        <f t="shared" si="4"/>
        <v>0.73482845768245619</v>
      </c>
      <c r="G6" s="6">
        <f t="shared" si="5"/>
        <v>135</v>
      </c>
      <c r="H6" s="13">
        <f t="shared" si="6"/>
        <v>99.201841787131585</v>
      </c>
      <c r="I6" s="5" t="s">
        <v>10</v>
      </c>
      <c r="J6" s="7">
        <f>J5/2</f>
        <v>4.1343952475400636</v>
      </c>
    </row>
    <row r="7" spans="1:11">
      <c r="A7" s="1">
        <v>6</v>
      </c>
      <c r="B7" s="1">
        <f t="shared" si="0"/>
        <v>4.5</v>
      </c>
      <c r="C7" s="9">
        <f t="shared" si="1"/>
        <v>0.76789573827816682</v>
      </c>
      <c r="D7" s="7">
        <f t="shared" si="2"/>
        <v>3.4555308222517507</v>
      </c>
      <c r="E7" s="7">
        <f t="shared" si="3"/>
        <v>20.733184933510504</v>
      </c>
      <c r="F7" s="9">
        <f t="shared" si="4"/>
        <v>0.70318512696885782</v>
      </c>
      <c r="G7" s="6">
        <f t="shared" si="5"/>
        <v>189</v>
      </c>
      <c r="H7" s="13">
        <f t="shared" si="6"/>
        <v>132.90198899711413</v>
      </c>
      <c r="I7" s="5" t="s">
        <v>11</v>
      </c>
      <c r="J7" s="7">
        <f>J6/(1+$J$4)</f>
        <v>3.956359088555085</v>
      </c>
    </row>
    <row r="8" spans="1:11">
      <c r="A8" s="1">
        <v>7</v>
      </c>
      <c r="B8" s="1">
        <f t="shared" si="0"/>
        <v>4.5</v>
      </c>
      <c r="C8" s="9">
        <f t="shared" si="1"/>
        <v>0.73482845768245619</v>
      </c>
      <c r="D8" s="7">
        <f t="shared" si="2"/>
        <v>3.3067280595710526</v>
      </c>
      <c r="E8" s="7">
        <f t="shared" si="3"/>
        <v>23.147096416997368</v>
      </c>
      <c r="F8" s="9">
        <f t="shared" si="4"/>
        <v>0.67290442772139514</v>
      </c>
      <c r="G8" s="6">
        <f t="shared" si="5"/>
        <v>252</v>
      </c>
      <c r="H8" s="13">
        <f t="shared" si="6"/>
        <v>169.57191578579159</v>
      </c>
      <c r="I8" s="5" t="s">
        <v>12</v>
      </c>
      <c r="J8" s="7">
        <f>-J7*($K$1-$J$4)</f>
        <v>0</v>
      </c>
    </row>
    <row r="9" spans="1:11">
      <c r="A9" s="1">
        <v>8</v>
      </c>
      <c r="B9" s="1">
        <f t="shared" si="0"/>
        <v>4.5</v>
      </c>
      <c r="C9" s="9">
        <f t="shared" si="1"/>
        <v>0.70318512696885782</v>
      </c>
      <c r="D9" s="7">
        <f t="shared" si="2"/>
        <v>3.1643330713598603</v>
      </c>
      <c r="E9" s="7">
        <f t="shared" si="3"/>
        <v>25.314664570878882</v>
      </c>
      <c r="F9" s="9">
        <f t="shared" si="4"/>
        <v>0.64392768203004325</v>
      </c>
      <c r="G9" s="6">
        <f t="shared" si="5"/>
        <v>324</v>
      </c>
      <c r="H9" s="13">
        <f t="shared" si="6"/>
        <v>208.63256897773402</v>
      </c>
      <c r="I9" s="5" t="s">
        <v>16</v>
      </c>
      <c r="J9" s="10">
        <f>H12/J3</f>
        <v>77.810257300572019</v>
      </c>
    </row>
    <row r="10" spans="1:11">
      <c r="A10" s="1">
        <v>9</v>
      </c>
      <c r="B10" s="1">
        <f t="shared" si="0"/>
        <v>4.5</v>
      </c>
      <c r="C10" s="9">
        <f t="shared" si="1"/>
        <v>0.67290442772139514</v>
      </c>
      <c r="D10" s="7">
        <f t="shared" si="2"/>
        <v>3.0280699247462781</v>
      </c>
      <c r="E10" s="7">
        <f t="shared" si="3"/>
        <v>27.252629322716501</v>
      </c>
      <c r="F10" s="9">
        <f t="shared" si="4"/>
        <v>0.61619873878473042</v>
      </c>
      <c r="G10" s="6">
        <f t="shared" si="5"/>
        <v>405</v>
      </c>
      <c r="H10" s="13">
        <f t="shared" si="6"/>
        <v>249.56048920781581</v>
      </c>
      <c r="I10" s="5" t="s">
        <v>17</v>
      </c>
      <c r="J10" s="10">
        <f>+J9/4</f>
        <v>19.452564325143005</v>
      </c>
    </row>
    <row r="11" spans="1:11">
      <c r="A11" s="1">
        <v>10</v>
      </c>
      <c r="B11" s="1">
        <f>$J$2*$K$1+$J$2</f>
        <v>104.5</v>
      </c>
      <c r="C11" s="9">
        <f t="shared" si="1"/>
        <v>0.64392768203004325</v>
      </c>
      <c r="D11" s="12">
        <f t="shared" si="2"/>
        <v>67.290442772139514</v>
      </c>
      <c r="E11" s="12">
        <f t="shared" si="3"/>
        <v>672.90442772139511</v>
      </c>
      <c r="F11" s="9">
        <f t="shared" si="4"/>
        <v>0.58966386486577083</v>
      </c>
      <c r="G11" s="14">
        <f t="shared" si="5"/>
        <v>11495</v>
      </c>
      <c r="H11" s="14">
        <f t="shared" si="6"/>
        <v>6778.1861266320357</v>
      </c>
    </row>
    <row r="12" spans="1:11">
      <c r="A12" s="8">
        <v>11</v>
      </c>
      <c r="D12" s="1">
        <f>SUM(D2:D11)</f>
        <v>100.00000000000009</v>
      </c>
      <c r="E12" s="11">
        <f>SUM(E2:E11)</f>
        <v>826.87904950801317</v>
      </c>
      <c r="G12" s="6">
        <f>SUM(G2:G11)</f>
        <v>12980</v>
      </c>
      <c r="H12" s="6">
        <f>SUM(H2:H11)</f>
        <v>7781.0257300572057</v>
      </c>
    </row>
    <row r="13" spans="1:11">
      <c r="A13" s="8">
        <v>12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Spinozzi David</dc:creator>
  <cp:lastModifiedBy>B04048</cp:lastModifiedBy>
  <dcterms:created xsi:type="dcterms:W3CDTF">2012-12-21T15:46:30Z</dcterms:created>
  <dcterms:modified xsi:type="dcterms:W3CDTF">2014-04-24T16:32:15Z</dcterms:modified>
</cp:coreProperties>
</file>