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1760" windowHeight="5565" activeTab="6"/>
  </bookViews>
  <sheets>
    <sheet name="Valor Presente" sheetId="4" r:id="rId1"/>
    <sheet name="Valor Presente de un CF" sheetId="5" r:id="rId2"/>
    <sheet name="Buscar Objetivo" sheetId="6" r:id="rId3"/>
    <sheet name="Total Return" sheetId="7" r:id="rId4"/>
    <sheet name="6 Flujos" sheetId="8" r:id="rId5"/>
    <sheet name="Tabla de datos" sheetId="9" r:id="rId6"/>
    <sheet name="Duration" sheetId="2" r:id="rId7"/>
    <sheet name="Hoja2" sheetId="10" r:id="rId8"/>
    <sheet name="Sheet1" sheetId="11" r:id="rId9"/>
  </sheets>
  <calcPr calcId="114210"/>
</workbook>
</file>

<file path=xl/calcChain.xml><?xml version="1.0" encoding="utf-8"?>
<calcChain xmlns="http://schemas.openxmlformats.org/spreadsheetml/2006/main">
  <c r="B20" i="2"/>
  <c r="I20"/>
  <c r="I19"/>
  <c r="I18"/>
  <c r="J3"/>
  <c r="J4"/>
  <c r="J5"/>
  <c r="J6"/>
  <c r="J7"/>
  <c r="J8"/>
  <c r="J9"/>
  <c r="J10"/>
  <c r="J11"/>
  <c r="J2"/>
  <c r="J12"/>
  <c r="I16"/>
  <c r="I15"/>
  <c r="C3"/>
  <c r="C4"/>
  <c r="C5"/>
  <c r="C6"/>
  <c r="C7"/>
  <c r="C8"/>
  <c r="C9"/>
  <c r="C10"/>
  <c r="C11"/>
  <c r="C2"/>
  <c r="B15"/>
  <c r="D2"/>
  <c r="D3"/>
  <c r="D4"/>
  <c r="D5"/>
  <c r="D6"/>
  <c r="D7"/>
  <c r="D8"/>
  <c r="D9"/>
  <c r="D10"/>
  <c r="D11"/>
  <c r="D12"/>
  <c r="C12"/>
  <c r="B18"/>
  <c r="B19"/>
  <c r="C3" i="5"/>
  <c r="B2" i="4"/>
  <c r="B9" i="11"/>
  <c r="B7"/>
  <c r="B2"/>
  <c r="B16" i="2"/>
  <c r="C9" i="5"/>
  <c r="C8"/>
  <c r="C7"/>
  <c r="C6"/>
  <c r="C5"/>
  <c r="C4"/>
  <c r="C2"/>
  <c r="K2" i="2"/>
  <c r="K3"/>
  <c r="K4"/>
  <c r="K5"/>
  <c r="K6"/>
  <c r="K7"/>
  <c r="K8"/>
  <c r="K9"/>
  <c r="K10"/>
  <c r="K11"/>
  <c r="K12"/>
  <c r="J8" i="9"/>
  <c r="G3"/>
  <c r="G2"/>
  <c r="C11" i="10"/>
  <c r="C8"/>
  <c r="B8"/>
  <c r="E3"/>
  <c r="M17" i="8"/>
  <c r="Z3" i="9"/>
  <c r="T5"/>
  <c r="T6"/>
  <c r="T7"/>
  <c r="T8"/>
  <c r="T9"/>
  <c r="T10"/>
  <c r="T11"/>
  <c r="T12"/>
  <c r="T13"/>
  <c r="T14"/>
  <c r="T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R28"/>
  <c r="Q28"/>
  <c r="P28"/>
  <c r="O28"/>
  <c r="N28"/>
  <c r="M28"/>
  <c r="L28"/>
  <c r="E28"/>
  <c r="C28"/>
  <c r="R27"/>
  <c r="Q27"/>
  <c r="P27"/>
  <c r="O27"/>
  <c r="N27"/>
  <c r="M27"/>
  <c r="L27"/>
  <c r="E27"/>
  <c r="C27"/>
  <c r="R26"/>
  <c r="Q26"/>
  <c r="P26"/>
  <c r="O26"/>
  <c r="N26"/>
  <c r="M26"/>
  <c r="L26"/>
  <c r="E26"/>
  <c r="C26"/>
  <c r="R25"/>
  <c r="Q25"/>
  <c r="P25"/>
  <c r="O25"/>
  <c r="N25"/>
  <c r="M25"/>
  <c r="L25"/>
  <c r="E25"/>
  <c r="C25"/>
  <c r="R24"/>
  <c r="Q24"/>
  <c r="P24"/>
  <c r="O24"/>
  <c r="N24"/>
  <c r="M24"/>
  <c r="L24"/>
  <c r="E24"/>
  <c r="C24"/>
  <c r="R23"/>
  <c r="Q23"/>
  <c r="P23"/>
  <c r="O23"/>
  <c r="N23"/>
  <c r="M23"/>
  <c r="L23"/>
  <c r="E23"/>
  <c r="C23"/>
  <c r="R22"/>
  <c r="Q22"/>
  <c r="P22"/>
  <c r="O22"/>
  <c r="N22"/>
  <c r="M22"/>
  <c r="L22"/>
  <c r="E22"/>
  <c r="C22"/>
  <c r="R21"/>
  <c r="Q21"/>
  <c r="P21"/>
  <c r="O21"/>
  <c r="N21"/>
  <c r="M21"/>
  <c r="L21"/>
  <c r="E21"/>
  <c r="C21"/>
  <c r="R20"/>
  <c r="Q20"/>
  <c r="P20"/>
  <c r="O20"/>
  <c r="N20"/>
  <c r="M20"/>
  <c r="L20"/>
  <c r="E20"/>
  <c r="C20"/>
  <c r="R19"/>
  <c r="Q19"/>
  <c r="P19"/>
  <c r="O19"/>
  <c r="N19"/>
  <c r="M19"/>
  <c r="L19"/>
  <c r="E19"/>
  <c r="C19"/>
  <c r="R18"/>
  <c r="Q18"/>
  <c r="P18"/>
  <c r="O18"/>
  <c r="N18"/>
  <c r="M18"/>
  <c r="L18"/>
  <c r="E18"/>
  <c r="C18"/>
  <c r="E17"/>
  <c r="C17"/>
  <c r="E16"/>
  <c r="C16"/>
  <c r="E15"/>
  <c r="C15"/>
  <c r="E14"/>
  <c r="C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E3"/>
  <c r="E2"/>
  <c r="D4"/>
  <c r="C4"/>
  <c r="C3"/>
  <c r="C2"/>
  <c r="B4"/>
  <c r="U3"/>
  <c r="W3"/>
  <c r="Y3"/>
  <c r="F3"/>
  <c r="F2"/>
  <c r="D8" i="10"/>
  <c r="D9"/>
  <c r="V3" i="9"/>
  <c r="X3"/>
  <c r="B3"/>
  <c r="B2"/>
  <c r="D3"/>
  <c r="D2"/>
  <c r="C9" i="10"/>
  <c r="E4"/>
  <c r="E52" i="8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R27"/>
  <c r="Q27"/>
  <c r="P27"/>
  <c r="O27"/>
  <c r="N27"/>
  <c r="M27"/>
  <c r="L27"/>
  <c r="E27"/>
  <c r="C27"/>
  <c r="R26"/>
  <c r="Q26"/>
  <c r="P26"/>
  <c r="O26"/>
  <c r="N26"/>
  <c r="M26"/>
  <c r="L26"/>
  <c r="E26"/>
  <c r="C26"/>
  <c r="R25"/>
  <c r="Q25"/>
  <c r="P25"/>
  <c r="O25"/>
  <c r="N25"/>
  <c r="M25"/>
  <c r="L25"/>
  <c r="E25"/>
  <c r="C25"/>
  <c r="R24"/>
  <c r="Q24"/>
  <c r="P24"/>
  <c r="O24"/>
  <c r="N24"/>
  <c r="M24"/>
  <c r="L24"/>
  <c r="E24"/>
  <c r="C24"/>
  <c r="R23"/>
  <c r="Q23"/>
  <c r="P23"/>
  <c r="O23"/>
  <c r="N23"/>
  <c r="M23"/>
  <c r="L23"/>
  <c r="E23"/>
  <c r="C23"/>
  <c r="R22"/>
  <c r="Q22"/>
  <c r="P22"/>
  <c r="O22"/>
  <c r="N22"/>
  <c r="M22"/>
  <c r="L22"/>
  <c r="E22"/>
  <c r="C22"/>
  <c r="R21"/>
  <c r="Q21"/>
  <c r="P21"/>
  <c r="O21"/>
  <c r="N21"/>
  <c r="M21"/>
  <c r="L21"/>
  <c r="E21"/>
  <c r="C21"/>
  <c r="R20"/>
  <c r="Q20"/>
  <c r="P20"/>
  <c r="O20"/>
  <c r="N20"/>
  <c r="M20"/>
  <c r="L20"/>
  <c r="E20"/>
  <c r="C20"/>
  <c r="R19"/>
  <c r="Q19"/>
  <c r="P19"/>
  <c r="O19"/>
  <c r="N19"/>
  <c r="M19"/>
  <c r="L19"/>
  <c r="E19"/>
  <c r="C19"/>
  <c r="R18"/>
  <c r="Q18"/>
  <c r="P18"/>
  <c r="O18"/>
  <c r="N18"/>
  <c r="M18"/>
  <c r="L18"/>
  <c r="E18"/>
  <c r="C18"/>
  <c r="R17"/>
  <c r="Q17"/>
  <c r="P17"/>
  <c r="O17"/>
  <c r="N17"/>
  <c r="L17"/>
  <c r="E17"/>
  <c r="C17"/>
  <c r="E16"/>
  <c r="C16"/>
  <c r="E15"/>
  <c r="C15"/>
  <c r="E14"/>
  <c r="C14"/>
  <c r="E13"/>
  <c r="C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J7"/>
  <c r="G2"/>
  <c r="E7"/>
  <c r="D7"/>
  <c r="C7"/>
  <c r="B7"/>
  <c r="E6"/>
  <c r="D6"/>
  <c r="C6"/>
  <c r="B6"/>
  <c r="E5"/>
  <c r="D5"/>
  <c r="C5"/>
  <c r="B5"/>
  <c r="E4"/>
  <c r="D4"/>
  <c r="C4"/>
  <c r="B4"/>
  <c r="E3"/>
  <c r="D3"/>
  <c r="C3"/>
  <c r="B3"/>
  <c r="F2"/>
  <c r="D2"/>
  <c r="B2"/>
  <c r="G3" i="7"/>
  <c r="B40"/>
  <c r="B5"/>
  <c r="C5"/>
  <c r="B12"/>
  <c r="B16"/>
  <c r="B20"/>
  <c r="B22"/>
  <c r="B26"/>
  <c r="B30"/>
  <c r="B34"/>
  <c r="B42"/>
  <c r="B4"/>
  <c r="C4"/>
  <c r="B6"/>
  <c r="C6"/>
  <c r="B7"/>
  <c r="C7"/>
  <c r="B8"/>
  <c r="C8"/>
  <c r="B9"/>
  <c r="B10"/>
  <c r="B11"/>
  <c r="B13"/>
  <c r="B15"/>
  <c r="B17"/>
  <c r="B19"/>
  <c r="B21"/>
  <c r="B23"/>
  <c r="B25"/>
  <c r="B27"/>
  <c r="B29"/>
  <c r="B31"/>
  <c r="B33"/>
  <c r="B35"/>
  <c r="B37"/>
  <c r="B39"/>
  <c r="B41"/>
  <c r="C2" i="8"/>
  <c r="E2"/>
  <c r="B14" i="7"/>
  <c r="B18"/>
  <c r="B24"/>
  <c r="B28"/>
  <c r="B32"/>
  <c r="B36"/>
  <c r="B38"/>
  <c r="B3"/>
  <c r="C9" i="6"/>
  <c r="C8"/>
  <c r="C7"/>
  <c r="C6"/>
  <c r="C5"/>
  <c r="C4"/>
  <c r="C3"/>
  <c r="C2"/>
  <c r="C9" i="7"/>
  <c r="G4"/>
  <c r="G5"/>
  <c r="C3"/>
  <c r="D9"/>
  <c r="G9"/>
  <c r="G10"/>
</calcChain>
</file>

<file path=xl/sharedStrings.xml><?xml version="1.0" encoding="utf-8"?>
<sst xmlns="http://schemas.openxmlformats.org/spreadsheetml/2006/main" count="115" uniqueCount="46">
  <si>
    <t>Periodo</t>
  </si>
  <si>
    <t>Flow 1</t>
  </si>
  <si>
    <t>Flow 2</t>
  </si>
  <si>
    <t>Flow 3</t>
  </si>
  <si>
    <t>Flow4</t>
  </si>
  <si>
    <t>Flow 5</t>
  </si>
  <si>
    <t>Flow 6</t>
  </si>
  <si>
    <t>Tasa de Cupon</t>
  </si>
  <si>
    <t>Tass de Cupon 2</t>
  </si>
  <si>
    <t>Precios</t>
  </si>
  <si>
    <t>Par value</t>
  </si>
  <si>
    <t xml:space="preserve">Forma de Pago </t>
  </si>
  <si>
    <t>Tasa de referencia</t>
  </si>
  <si>
    <t>Var. Tasa</t>
  </si>
  <si>
    <t>VP de CF</t>
  </si>
  <si>
    <t>t * VP de CF</t>
  </si>
  <si>
    <t>Tasa</t>
  </si>
  <si>
    <t>Duration</t>
  </si>
  <si>
    <t xml:space="preserve"> D Year</t>
  </si>
  <si>
    <t>D Year</t>
  </si>
  <si>
    <t>MD</t>
  </si>
  <si>
    <t>Flujo</t>
  </si>
  <si>
    <t xml:space="preserve">Periodo </t>
  </si>
  <si>
    <t>VP del Flujo</t>
  </si>
  <si>
    <t>Maturity Value</t>
  </si>
  <si>
    <t>Tasa Anual</t>
  </si>
  <si>
    <t>Tasa Semestral</t>
  </si>
  <si>
    <t>TIR</t>
  </si>
  <si>
    <t>Tir Anual</t>
  </si>
  <si>
    <t>Flujo Futuros</t>
  </si>
  <si>
    <t>Tasa de Reinversion Anual</t>
  </si>
  <si>
    <t>Tasa de Reinversion Semestral</t>
  </si>
  <si>
    <t>Suma de Pesos</t>
  </si>
  <si>
    <t>Calculo del Total Return Semestral</t>
  </si>
  <si>
    <t>Calculo del Total Return Anual</t>
  </si>
  <si>
    <t>Bullet</t>
  </si>
  <si>
    <t>Zero Cupon 1</t>
  </si>
  <si>
    <t>Zero Cupon 2</t>
  </si>
  <si>
    <t>Tasas</t>
  </si>
  <si>
    <t>Tasa Implicita</t>
  </si>
  <si>
    <t>Periodos</t>
  </si>
  <si>
    <t>Dólar Oficial</t>
  </si>
  <si>
    <t>Frecuencia</t>
  </si>
  <si>
    <t xml:space="preserve">Precio </t>
  </si>
  <si>
    <t>Tasa Ref Anual</t>
  </si>
  <si>
    <t>Tasa Ref.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</si>
</sst>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00"/>
    <numFmt numFmtId="166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3" borderId="0" xfId="0" applyNumberFormat="1" applyFill="1" applyAlignment="1">
      <alignment horizontal="center"/>
    </xf>
    <xf numFmtId="165" fontId="0" fillId="3" borderId="0" xfId="0" applyNumberFormat="1" applyFill="1"/>
    <xf numFmtId="165" fontId="0" fillId="3" borderId="1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3" fontId="0" fillId="3" borderId="0" xfId="0" applyNumberFormat="1" applyFill="1"/>
    <xf numFmtId="3" fontId="0" fillId="3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9" fontId="0" fillId="3" borderId="0" xfId="0" applyNumberFormat="1" applyFill="1"/>
    <xf numFmtId="164" fontId="0" fillId="3" borderId="0" xfId="0" applyNumberFormat="1" applyFill="1"/>
    <xf numFmtId="10" fontId="0" fillId="3" borderId="0" xfId="1" applyNumberFormat="1" applyFont="1" applyFill="1" applyAlignment="1">
      <alignment horizontal="center"/>
    </xf>
    <xf numFmtId="0" fontId="0" fillId="5" borderId="0" xfId="0" applyFill="1"/>
    <xf numFmtId="40" fontId="0" fillId="5" borderId="0" xfId="0" applyNumberFormat="1" applyFill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9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center"/>
    </xf>
    <xf numFmtId="0" fontId="0" fillId="3" borderId="1" xfId="0" applyFill="1" applyBorder="1"/>
    <xf numFmtId="0" fontId="2" fillId="3" borderId="0" xfId="0" applyFont="1" applyFill="1" applyAlignment="1">
      <alignment horizontal="center"/>
    </xf>
    <xf numFmtId="40" fontId="0" fillId="3" borderId="0" xfId="0" applyNumberFormat="1" applyFill="1" applyAlignment="1">
      <alignment horizontal="center"/>
    </xf>
    <xf numFmtId="0" fontId="3" fillId="8" borderId="0" xfId="0" applyFont="1" applyFill="1"/>
    <xf numFmtId="10" fontId="3" fillId="8" borderId="0" xfId="0" applyNumberFormat="1" applyFont="1" applyFill="1" applyAlignment="1">
      <alignment horizontal="center"/>
    </xf>
    <xf numFmtId="9" fontId="0" fillId="3" borderId="0" xfId="1" applyFon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4" fontId="0" fillId="3" borderId="0" xfId="0" applyNumberForma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3" sqref="B3"/>
    </sheetView>
  </sheetViews>
  <sheetFormatPr baseColWidth="10" defaultRowHeight="15"/>
  <cols>
    <col min="1" max="2" width="11.42578125" style="3"/>
    <col min="3" max="16384" width="11.42578125" style="2"/>
  </cols>
  <sheetData>
    <row r="1" spans="1:2">
      <c r="A1" s="1" t="s">
        <v>0</v>
      </c>
      <c r="B1" s="1" t="s">
        <v>21</v>
      </c>
    </row>
    <row r="2" spans="1:2">
      <c r="A2" s="3">
        <v>0</v>
      </c>
      <c r="B2" s="14">
        <f>+B9/((1+$B$10)^(A9))</f>
        <v>2565790.5911535323</v>
      </c>
    </row>
    <row r="3" spans="1:2">
      <c r="A3" s="3">
        <v>1</v>
      </c>
    </row>
    <row r="4" spans="1:2">
      <c r="A4" s="3">
        <v>2</v>
      </c>
    </row>
    <row r="5" spans="1:2">
      <c r="A5" s="3">
        <v>3</v>
      </c>
    </row>
    <row r="6" spans="1:2">
      <c r="A6" s="3">
        <v>4</v>
      </c>
    </row>
    <row r="7" spans="1:2">
      <c r="A7" s="3">
        <v>5</v>
      </c>
    </row>
    <row r="8" spans="1:2">
      <c r="A8" s="3">
        <v>6</v>
      </c>
    </row>
    <row r="9" spans="1:2">
      <c r="A9" s="3">
        <v>7</v>
      </c>
      <c r="B9" s="14">
        <v>5000000</v>
      </c>
    </row>
    <row r="10" spans="1:2">
      <c r="A10" s="3" t="s">
        <v>16</v>
      </c>
      <c r="B10" s="15">
        <v>0.1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11" sqref="B11"/>
    </sheetView>
  </sheetViews>
  <sheetFormatPr baseColWidth="10" defaultRowHeight="15"/>
  <cols>
    <col min="1" max="2" width="11.42578125" style="2"/>
    <col min="3" max="3" width="16.28515625" style="2" bestFit="1" customWidth="1"/>
    <col min="4" max="16384" width="11.42578125" style="2"/>
  </cols>
  <sheetData>
    <row r="1" spans="1:3">
      <c r="A1" s="1" t="s">
        <v>22</v>
      </c>
      <c r="B1" s="1" t="s">
        <v>21</v>
      </c>
      <c r="C1" s="1" t="s">
        <v>23</v>
      </c>
    </row>
    <row r="2" spans="1:3">
      <c r="A2" s="3">
        <v>0</v>
      </c>
      <c r="B2" s="3"/>
      <c r="C2" s="16">
        <f>SUM(C3:C9)</f>
        <v>1289.3186698698782</v>
      </c>
    </row>
    <row r="3" spans="1:3">
      <c r="A3" s="3">
        <v>1</v>
      </c>
      <c r="B3" s="14">
        <v>100</v>
      </c>
      <c r="C3" s="12">
        <f>+B3/((1+$B$10)^A3)</f>
        <v>95.238095238095241</v>
      </c>
    </row>
    <row r="4" spans="1:3">
      <c r="A4" s="3">
        <v>2</v>
      </c>
      <c r="B4" s="3">
        <v>100</v>
      </c>
      <c r="C4" s="12">
        <f t="shared" ref="C4:C9" si="0">+B4/((1+$B$10)^A4)</f>
        <v>90.702947845804985</v>
      </c>
    </row>
    <row r="5" spans="1:3">
      <c r="A5" s="3">
        <v>3</v>
      </c>
      <c r="B5" s="3">
        <v>100</v>
      </c>
      <c r="C5" s="12">
        <f t="shared" si="0"/>
        <v>86.383759853147595</v>
      </c>
    </row>
    <row r="6" spans="1:3">
      <c r="A6" s="3">
        <v>4</v>
      </c>
      <c r="B6" s="3">
        <v>100</v>
      </c>
      <c r="C6" s="12">
        <f t="shared" si="0"/>
        <v>82.2702474791882</v>
      </c>
    </row>
    <row r="7" spans="1:3">
      <c r="A7" s="3">
        <v>5</v>
      </c>
      <c r="B7" s="3">
        <v>100</v>
      </c>
      <c r="C7" s="12">
        <f t="shared" si="0"/>
        <v>78.352616646845888</v>
      </c>
    </row>
    <row r="8" spans="1:3">
      <c r="A8" s="3">
        <v>6</v>
      </c>
      <c r="B8" s="3">
        <v>100</v>
      </c>
      <c r="C8" s="12">
        <f t="shared" si="0"/>
        <v>74.621539663662773</v>
      </c>
    </row>
    <row r="9" spans="1:3">
      <c r="A9" s="3">
        <v>7</v>
      </c>
      <c r="B9" s="3">
        <v>1100</v>
      </c>
      <c r="C9" s="12">
        <f t="shared" si="0"/>
        <v>781.74946314313354</v>
      </c>
    </row>
    <row r="10" spans="1:3">
      <c r="A10" s="3" t="s">
        <v>16</v>
      </c>
      <c r="B10" s="15">
        <v>0.05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G8" sqref="G8"/>
    </sheetView>
  </sheetViews>
  <sheetFormatPr baseColWidth="10" defaultRowHeight="15"/>
  <cols>
    <col min="1" max="2" width="11.42578125" style="2"/>
    <col min="3" max="3" width="16.28515625" style="2" bestFit="1" customWidth="1"/>
    <col min="4" max="16384" width="11.42578125" style="2"/>
  </cols>
  <sheetData>
    <row r="1" spans="1:3">
      <c r="A1" s="1" t="s">
        <v>22</v>
      </c>
      <c r="B1" s="1" t="s">
        <v>21</v>
      </c>
      <c r="C1" s="1" t="s">
        <v>23</v>
      </c>
    </row>
    <row r="2" spans="1:3">
      <c r="A2" s="3">
        <v>0</v>
      </c>
      <c r="B2" s="3"/>
      <c r="C2" s="16">
        <f>SUM(C3:C9)</f>
        <v>999.99999999999955</v>
      </c>
    </row>
    <row r="3" spans="1:3">
      <c r="A3" s="3">
        <v>1</v>
      </c>
      <c r="B3" s="14">
        <v>100</v>
      </c>
      <c r="C3" s="12">
        <f>+B3/((1+$B$10)^A3)</f>
        <v>90.909090909090907</v>
      </c>
    </row>
    <row r="4" spans="1:3">
      <c r="A4" s="3">
        <v>2</v>
      </c>
      <c r="B4" s="3">
        <v>100</v>
      </c>
      <c r="C4" s="12">
        <f t="shared" ref="C4:C9" si="0">+B4/((1+$B$10)^A4)</f>
        <v>82.644628099173545</v>
      </c>
    </row>
    <row r="5" spans="1:3">
      <c r="A5" s="3">
        <v>3</v>
      </c>
      <c r="B5" s="3">
        <v>100</v>
      </c>
      <c r="C5" s="12">
        <f t="shared" si="0"/>
        <v>75.131480090157751</v>
      </c>
    </row>
    <row r="6" spans="1:3">
      <c r="A6" s="3">
        <v>4</v>
      </c>
      <c r="B6" s="3">
        <v>100</v>
      </c>
      <c r="C6" s="12">
        <f t="shared" si="0"/>
        <v>68.301345536507057</v>
      </c>
    </row>
    <row r="7" spans="1:3">
      <c r="A7" s="3">
        <v>5</v>
      </c>
      <c r="B7" s="3">
        <v>100</v>
      </c>
      <c r="C7" s="12">
        <f t="shared" si="0"/>
        <v>62.092132305915499</v>
      </c>
    </row>
    <row r="8" spans="1:3">
      <c r="A8" s="3">
        <v>6</v>
      </c>
      <c r="B8" s="3">
        <v>100</v>
      </c>
      <c r="C8" s="12">
        <f t="shared" si="0"/>
        <v>56.44739300537772</v>
      </c>
    </row>
    <row r="9" spans="1:3">
      <c r="A9" s="3">
        <v>7</v>
      </c>
      <c r="B9" s="3">
        <v>1100</v>
      </c>
      <c r="C9" s="12">
        <f t="shared" si="0"/>
        <v>564.47393005377705</v>
      </c>
    </row>
    <row r="10" spans="1:3">
      <c r="A10" s="3" t="s">
        <v>16</v>
      </c>
      <c r="B10" s="15">
        <v>0.1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E26" sqref="E26"/>
    </sheetView>
  </sheetViews>
  <sheetFormatPr baseColWidth="10" defaultRowHeight="15"/>
  <cols>
    <col min="1" max="2" width="11.42578125" style="3"/>
    <col min="3" max="3" width="11.42578125" style="2"/>
    <col min="4" max="4" width="14.140625" style="2" bestFit="1" customWidth="1"/>
    <col min="5" max="5" width="11.42578125" style="2"/>
    <col min="6" max="6" width="28.28515625" style="2" bestFit="1" customWidth="1"/>
    <col min="7" max="16384" width="11.42578125" style="2"/>
  </cols>
  <sheetData>
    <row r="1" spans="1:7">
      <c r="A1" s="23" t="s">
        <v>0</v>
      </c>
      <c r="B1" s="23" t="s">
        <v>21</v>
      </c>
      <c r="C1" s="22" t="s">
        <v>29</v>
      </c>
      <c r="F1" s="2" t="s">
        <v>24</v>
      </c>
      <c r="G1" s="13">
        <v>1000</v>
      </c>
    </row>
    <row r="2" spans="1:7">
      <c r="A2" s="3">
        <v>0</v>
      </c>
      <c r="B2" s="3">
        <v>-828.4</v>
      </c>
      <c r="F2" s="2" t="s">
        <v>25</v>
      </c>
      <c r="G2" s="17">
        <v>0.08</v>
      </c>
    </row>
    <row r="3" spans="1:7">
      <c r="A3" s="3">
        <v>1</v>
      </c>
      <c r="B3" s="3">
        <f t="shared" ref="B3:B41" si="0">+$G$1*$G$3</f>
        <v>40</v>
      </c>
      <c r="C3" s="12">
        <f t="shared" ref="C3:C8" si="1">+B3*((1+$G$7)^($A$8-A3))</f>
        <v>46.370962971999994</v>
      </c>
      <c r="F3" s="2" t="s">
        <v>26</v>
      </c>
      <c r="G3" s="17">
        <f>+G2/2</f>
        <v>0.04</v>
      </c>
    </row>
    <row r="4" spans="1:7">
      <c r="A4" s="3">
        <v>2</v>
      </c>
      <c r="B4" s="3">
        <f t="shared" si="0"/>
        <v>40</v>
      </c>
      <c r="C4" s="12">
        <f t="shared" si="1"/>
        <v>45.020352399999993</v>
      </c>
      <c r="F4" s="2" t="s">
        <v>27</v>
      </c>
      <c r="G4" s="17">
        <f>+IRR(B2:B42)</f>
        <v>5.0000616936839659E-2</v>
      </c>
    </row>
    <row r="5" spans="1:7">
      <c r="A5" s="3">
        <v>3</v>
      </c>
      <c r="B5" s="3">
        <f t="shared" si="0"/>
        <v>40</v>
      </c>
      <c r="C5" s="12">
        <f t="shared" si="1"/>
        <v>43.70908</v>
      </c>
      <c r="F5" s="2" t="s">
        <v>28</v>
      </c>
      <c r="G5" s="17">
        <f>+G4*2</f>
        <v>0.10000123387367932</v>
      </c>
    </row>
    <row r="6" spans="1:7">
      <c r="A6" s="3">
        <v>4</v>
      </c>
      <c r="B6" s="3">
        <f t="shared" si="0"/>
        <v>40</v>
      </c>
      <c r="C6" s="12">
        <f t="shared" si="1"/>
        <v>42.436</v>
      </c>
      <c r="F6" s="2" t="s">
        <v>30</v>
      </c>
      <c r="G6" s="17">
        <v>0.06</v>
      </c>
    </row>
    <row r="7" spans="1:7">
      <c r="A7" s="3">
        <v>5</v>
      </c>
      <c r="B7" s="3">
        <f t="shared" si="0"/>
        <v>40</v>
      </c>
      <c r="C7" s="12">
        <f t="shared" si="1"/>
        <v>41.2</v>
      </c>
      <c r="F7" s="2" t="s">
        <v>31</v>
      </c>
      <c r="G7" s="17">
        <v>0.03</v>
      </c>
    </row>
    <row r="8" spans="1:7">
      <c r="A8" s="3">
        <v>6</v>
      </c>
      <c r="B8" s="3">
        <f t="shared" si="0"/>
        <v>40</v>
      </c>
      <c r="C8" s="12">
        <f t="shared" si="1"/>
        <v>40</v>
      </c>
      <c r="D8" s="27" t="s">
        <v>32</v>
      </c>
    </row>
    <row r="9" spans="1:7">
      <c r="A9" s="1">
        <v>7</v>
      </c>
      <c r="B9" s="3">
        <f t="shared" si="0"/>
        <v>40</v>
      </c>
      <c r="C9" s="26">
        <f>+NPV(3.5%,B9:B42)</f>
        <v>1098.5034211691193</v>
      </c>
      <c r="D9" s="26">
        <f>+C9+SUM(C3:C8)</f>
        <v>1357.2398165411194</v>
      </c>
      <c r="F9" s="2" t="s">
        <v>33</v>
      </c>
      <c r="G9" s="18">
        <f>+(D9/-B2)^(1/A8)-1</f>
        <v>8.576561421611939E-2</v>
      </c>
    </row>
    <row r="10" spans="1:7">
      <c r="A10" s="3">
        <v>8</v>
      </c>
      <c r="B10" s="3">
        <f t="shared" si="0"/>
        <v>40</v>
      </c>
      <c r="F10" s="2" t="s">
        <v>34</v>
      </c>
      <c r="G10" s="18">
        <f>+G9*2</f>
        <v>0.17153122843223878</v>
      </c>
    </row>
    <row r="11" spans="1:7">
      <c r="A11" s="3">
        <v>9</v>
      </c>
      <c r="B11" s="3">
        <f t="shared" si="0"/>
        <v>40</v>
      </c>
    </row>
    <row r="12" spans="1:7">
      <c r="A12" s="3">
        <v>10</v>
      </c>
      <c r="B12" s="3">
        <f t="shared" si="0"/>
        <v>40</v>
      </c>
    </row>
    <row r="13" spans="1:7">
      <c r="A13" s="3">
        <v>11</v>
      </c>
      <c r="B13" s="3">
        <f t="shared" si="0"/>
        <v>40</v>
      </c>
    </row>
    <row r="14" spans="1:7">
      <c r="A14" s="3">
        <v>12</v>
      </c>
      <c r="B14" s="3">
        <f t="shared" si="0"/>
        <v>40</v>
      </c>
    </row>
    <row r="15" spans="1:7">
      <c r="A15" s="3">
        <v>13</v>
      </c>
      <c r="B15" s="3">
        <f t="shared" si="0"/>
        <v>40</v>
      </c>
    </row>
    <row r="16" spans="1:7">
      <c r="A16" s="3">
        <v>14</v>
      </c>
      <c r="B16" s="3">
        <f t="shared" si="0"/>
        <v>40</v>
      </c>
    </row>
    <row r="17" spans="1:2">
      <c r="A17" s="3">
        <v>15</v>
      </c>
      <c r="B17" s="3">
        <f t="shared" si="0"/>
        <v>40</v>
      </c>
    </row>
    <row r="18" spans="1:2">
      <c r="A18" s="3">
        <v>16</v>
      </c>
      <c r="B18" s="3">
        <f t="shared" si="0"/>
        <v>40</v>
      </c>
    </row>
    <row r="19" spans="1:2">
      <c r="A19" s="3">
        <v>17</v>
      </c>
      <c r="B19" s="3">
        <f t="shared" si="0"/>
        <v>40</v>
      </c>
    </row>
    <row r="20" spans="1:2">
      <c r="A20" s="3">
        <v>18</v>
      </c>
      <c r="B20" s="3">
        <f t="shared" si="0"/>
        <v>40</v>
      </c>
    </row>
    <row r="21" spans="1:2">
      <c r="A21" s="3">
        <v>19</v>
      </c>
      <c r="B21" s="3">
        <f t="shared" si="0"/>
        <v>40</v>
      </c>
    </row>
    <row r="22" spans="1:2">
      <c r="A22" s="3">
        <v>20</v>
      </c>
      <c r="B22" s="3">
        <f t="shared" si="0"/>
        <v>40</v>
      </c>
    </row>
    <row r="23" spans="1:2">
      <c r="A23" s="3">
        <v>21</v>
      </c>
      <c r="B23" s="3">
        <f t="shared" si="0"/>
        <v>40</v>
      </c>
    </row>
    <row r="24" spans="1:2">
      <c r="A24" s="3">
        <v>22</v>
      </c>
      <c r="B24" s="3">
        <f t="shared" si="0"/>
        <v>40</v>
      </c>
    </row>
    <row r="25" spans="1:2">
      <c r="A25" s="3">
        <v>23</v>
      </c>
      <c r="B25" s="3">
        <f t="shared" si="0"/>
        <v>40</v>
      </c>
    </row>
    <row r="26" spans="1:2">
      <c r="A26" s="3">
        <v>24</v>
      </c>
      <c r="B26" s="3">
        <f t="shared" si="0"/>
        <v>40</v>
      </c>
    </row>
    <row r="27" spans="1:2">
      <c r="A27" s="3">
        <v>25</v>
      </c>
      <c r="B27" s="3">
        <f t="shared" si="0"/>
        <v>40</v>
      </c>
    </row>
    <row r="28" spans="1:2">
      <c r="A28" s="3">
        <v>26</v>
      </c>
      <c r="B28" s="3">
        <f t="shared" si="0"/>
        <v>40</v>
      </c>
    </row>
    <row r="29" spans="1:2">
      <c r="A29" s="3">
        <v>27</v>
      </c>
      <c r="B29" s="3">
        <f t="shared" si="0"/>
        <v>40</v>
      </c>
    </row>
    <row r="30" spans="1:2">
      <c r="A30" s="3">
        <v>28</v>
      </c>
      <c r="B30" s="3">
        <f t="shared" si="0"/>
        <v>40</v>
      </c>
    </row>
    <row r="31" spans="1:2">
      <c r="A31" s="3">
        <v>29</v>
      </c>
      <c r="B31" s="3">
        <f t="shared" si="0"/>
        <v>40</v>
      </c>
    </row>
    <row r="32" spans="1:2">
      <c r="A32" s="3">
        <v>30</v>
      </c>
      <c r="B32" s="3">
        <f t="shared" si="0"/>
        <v>40</v>
      </c>
    </row>
    <row r="33" spans="1:2">
      <c r="A33" s="3">
        <v>31</v>
      </c>
      <c r="B33" s="3">
        <f t="shared" si="0"/>
        <v>40</v>
      </c>
    </row>
    <row r="34" spans="1:2">
      <c r="A34" s="3">
        <v>32</v>
      </c>
      <c r="B34" s="3">
        <f t="shared" si="0"/>
        <v>40</v>
      </c>
    </row>
    <row r="35" spans="1:2">
      <c r="A35" s="3">
        <v>33</v>
      </c>
      <c r="B35" s="3">
        <f t="shared" si="0"/>
        <v>40</v>
      </c>
    </row>
    <row r="36" spans="1:2">
      <c r="A36" s="3">
        <v>34</v>
      </c>
      <c r="B36" s="3">
        <f t="shared" si="0"/>
        <v>40</v>
      </c>
    </row>
    <row r="37" spans="1:2">
      <c r="A37" s="3">
        <v>35</v>
      </c>
      <c r="B37" s="3">
        <f t="shared" si="0"/>
        <v>40</v>
      </c>
    </row>
    <row r="38" spans="1:2">
      <c r="A38" s="3">
        <v>36</v>
      </c>
      <c r="B38" s="3">
        <f t="shared" si="0"/>
        <v>40</v>
      </c>
    </row>
    <row r="39" spans="1:2">
      <c r="A39" s="3">
        <v>37</v>
      </c>
      <c r="B39" s="3">
        <f t="shared" si="0"/>
        <v>40</v>
      </c>
    </row>
    <row r="40" spans="1:2">
      <c r="A40" s="3">
        <v>38</v>
      </c>
      <c r="B40" s="3">
        <f t="shared" si="0"/>
        <v>40</v>
      </c>
    </row>
    <row r="41" spans="1:2">
      <c r="A41" s="3">
        <v>39</v>
      </c>
      <c r="B41" s="3">
        <f t="shared" si="0"/>
        <v>40</v>
      </c>
    </row>
    <row r="42" spans="1:2">
      <c r="A42" s="3">
        <v>40</v>
      </c>
      <c r="B42" s="3">
        <f>+$G$1*$G$3+G1</f>
        <v>1040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2"/>
  <sheetViews>
    <sheetView topLeftCell="C1" workbookViewId="0">
      <selection activeCell="M18" sqref="M18"/>
    </sheetView>
  </sheetViews>
  <sheetFormatPr baseColWidth="10" defaultRowHeight="15"/>
  <cols>
    <col min="1" max="1" width="11.42578125" style="2"/>
    <col min="2" max="7" width="11.42578125" style="3"/>
    <col min="8" max="8" width="11.42578125" style="2"/>
    <col min="9" max="9" width="17.28515625" style="2" bestFit="1" customWidth="1"/>
    <col min="10" max="11" width="11.42578125" style="2"/>
    <col min="12" max="12" width="8.28515625" style="3" customWidth="1"/>
    <col min="13" max="16384" width="11.42578125" style="2"/>
  </cols>
  <sheetData>
    <row r="1" spans="1:19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I1" s="2" t="s">
        <v>7</v>
      </c>
      <c r="J1" s="17">
        <v>0.09</v>
      </c>
    </row>
    <row r="2" spans="1:19">
      <c r="A2" s="20" t="s">
        <v>9</v>
      </c>
      <c r="B2" s="21">
        <f>+NPV($J$7,$B$3:$B$12)</f>
        <v>100.00000000000006</v>
      </c>
      <c r="C2" s="21">
        <f>+NPV($J$7,C3:C52)</f>
        <v>100.00000000000017</v>
      </c>
      <c r="D2" s="21">
        <f>+NPV($J$7,D3:D12)</f>
        <v>88.130922734334803</v>
      </c>
      <c r="E2" s="21">
        <f>+NPV($J$7,E3:E52)</f>
        <v>70.356988332188493</v>
      </c>
      <c r="F2" s="21">
        <f>+NPV($J$7,F3:F12)</f>
        <v>64.392768203004294</v>
      </c>
      <c r="G2" s="21">
        <f>+NPV($J$7,G3:G52)</f>
        <v>11.070964996565188</v>
      </c>
      <c r="I2" s="2" t="s">
        <v>8</v>
      </c>
      <c r="J2" s="17">
        <v>0.06</v>
      </c>
      <c r="L2" s="23" t="s">
        <v>16</v>
      </c>
      <c r="M2" s="23" t="s">
        <v>1</v>
      </c>
      <c r="N2" s="23" t="s">
        <v>2</v>
      </c>
      <c r="O2" s="23" t="s">
        <v>3</v>
      </c>
      <c r="P2" s="23" t="s">
        <v>4</v>
      </c>
      <c r="Q2" s="23" t="s">
        <v>5</v>
      </c>
      <c r="R2" s="23" t="s">
        <v>6</v>
      </c>
      <c r="S2" s="28"/>
    </row>
    <row r="3" spans="1:19">
      <c r="A3" s="2">
        <v>1</v>
      </c>
      <c r="B3" s="3">
        <f>+$J$1*$J$4*$J$3</f>
        <v>4.5</v>
      </c>
      <c r="C3" s="3">
        <f>+$J$1*$J$4*$J$3</f>
        <v>4.5</v>
      </c>
      <c r="D3" s="3">
        <f>+$J$2*$J$4*$J$3</f>
        <v>3</v>
      </c>
      <c r="E3" s="3">
        <f>+$J$2*$J$4*$J$3</f>
        <v>3</v>
      </c>
      <c r="F3" s="3">
        <v>0</v>
      </c>
      <c r="G3" s="3">
        <v>0</v>
      </c>
      <c r="I3" s="2" t="s">
        <v>10</v>
      </c>
      <c r="J3" s="2">
        <v>100</v>
      </c>
      <c r="L3" s="24">
        <v>0.06</v>
      </c>
      <c r="M3" s="12">
        <v>112.79530425516371</v>
      </c>
      <c r="N3" s="12">
        <v>138.59464601051221</v>
      </c>
      <c r="O3" s="12">
        <v>99.999999999999972</v>
      </c>
      <c r="P3" s="12">
        <v>99.999999999999943</v>
      </c>
      <c r="Q3" s="12">
        <v>74.409391489672487</v>
      </c>
      <c r="R3" s="12">
        <v>22.810707978975344</v>
      </c>
      <c r="S3" s="19"/>
    </row>
    <row r="4" spans="1:19">
      <c r="A4" s="2">
        <v>2</v>
      </c>
      <c r="B4" s="3">
        <f t="shared" ref="B4:C19" si="0">+$J$1*$J$4*$J$3</f>
        <v>4.5</v>
      </c>
      <c r="C4" s="3">
        <f t="shared" si="0"/>
        <v>4.5</v>
      </c>
      <c r="D4" s="3">
        <f t="shared" ref="D4:E19" si="1">+$J$2*$J$4*$J$3</f>
        <v>3</v>
      </c>
      <c r="E4" s="3">
        <f t="shared" si="1"/>
        <v>3</v>
      </c>
      <c r="F4" s="3">
        <v>0</v>
      </c>
      <c r="G4" s="3">
        <v>0</v>
      </c>
      <c r="I4" s="2" t="s">
        <v>11</v>
      </c>
      <c r="J4" s="2">
        <v>0.5</v>
      </c>
      <c r="L4" s="24">
        <v>7.0000000000000007E-2</v>
      </c>
      <c r="M4" s="12">
        <v>108.31660532257803</v>
      </c>
      <c r="N4" s="12">
        <v>123.45561787062152</v>
      </c>
      <c r="O4" s="12">
        <v>95.8416973387111</v>
      </c>
      <c r="P4" s="12">
        <v>88.272191064689494</v>
      </c>
      <c r="Q4" s="12">
        <v>70.891881370977217</v>
      </c>
      <c r="R4" s="12">
        <v>17.905337452825606</v>
      </c>
      <c r="S4" s="19"/>
    </row>
    <row r="5" spans="1:19">
      <c r="A5" s="2">
        <v>3</v>
      </c>
      <c r="B5" s="3">
        <f t="shared" si="0"/>
        <v>4.5</v>
      </c>
      <c r="C5" s="3">
        <f t="shared" si="0"/>
        <v>4.5</v>
      </c>
      <c r="D5" s="3">
        <f t="shared" si="1"/>
        <v>3</v>
      </c>
      <c r="E5" s="3">
        <f t="shared" si="1"/>
        <v>3</v>
      </c>
      <c r="F5" s="3">
        <v>0</v>
      </c>
      <c r="G5" s="3">
        <v>0</v>
      </c>
      <c r="L5" s="24">
        <v>0.08</v>
      </c>
      <c r="M5" s="12">
        <v>104.05544788967747</v>
      </c>
      <c r="N5" s="12">
        <v>110.7410923083344</v>
      </c>
      <c r="O5" s="12">
        <v>91.889104220644938</v>
      </c>
      <c r="P5" s="12">
        <v>78.517815383330898</v>
      </c>
      <c r="Q5" s="12">
        <v>67.556416882579853</v>
      </c>
      <c r="R5" s="12">
        <v>14.071261533323945</v>
      </c>
      <c r="S5" s="19"/>
    </row>
    <row r="6" spans="1:19">
      <c r="A6" s="2">
        <v>4</v>
      </c>
      <c r="B6" s="3">
        <f t="shared" si="0"/>
        <v>4.5</v>
      </c>
      <c r="C6" s="3">
        <f t="shared" si="0"/>
        <v>4.5</v>
      </c>
      <c r="D6" s="3">
        <f t="shared" si="1"/>
        <v>3</v>
      </c>
      <c r="E6" s="3">
        <f t="shared" si="1"/>
        <v>3</v>
      </c>
      <c r="F6" s="3">
        <v>0</v>
      </c>
      <c r="G6" s="3">
        <v>0</v>
      </c>
      <c r="I6" s="2" t="s">
        <v>12</v>
      </c>
      <c r="J6" s="18">
        <v>0.09</v>
      </c>
      <c r="L6" s="25">
        <v>8.5000000000000006E-2</v>
      </c>
      <c r="M6" s="12">
        <v>102.00272175105954</v>
      </c>
      <c r="N6" s="12">
        <v>105.14826532735313</v>
      </c>
      <c r="O6" s="12">
        <v>89.98639124470229</v>
      </c>
      <c r="P6" s="12">
        <v>74.258673363234408</v>
      </c>
      <c r="Q6" s="12">
        <v>65.953730231987805</v>
      </c>
      <c r="R6" s="12">
        <v>12.479489434996903</v>
      </c>
      <c r="S6" s="19"/>
    </row>
    <row r="7" spans="1:19">
      <c r="A7" s="2">
        <v>5</v>
      </c>
      <c r="B7" s="3">
        <f t="shared" si="0"/>
        <v>4.5</v>
      </c>
      <c r="C7" s="3">
        <f t="shared" si="0"/>
        <v>4.5</v>
      </c>
      <c r="D7" s="3">
        <f t="shared" si="1"/>
        <v>3</v>
      </c>
      <c r="E7" s="3">
        <f t="shared" si="1"/>
        <v>3</v>
      </c>
      <c r="F7" s="3">
        <v>0</v>
      </c>
      <c r="G7" s="3">
        <v>0</v>
      </c>
      <c r="I7" s="2" t="s">
        <v>12</v>
      </c>
      <c r="J7" s="18">
        <f>+J6*J4</f>
        <v>4.4999999999999998E-2</v>
      </c>
      <c r="L7" s="25">
        <v>8.9899999999999994E-2</v>
      </c>
      <c r="M7" s="12">
        <v>100.03957331896616</v>
      </c>
      <c r="N7" s="12">
        <v>100.09889045283587</v>
      </c>
      <c r="O7" s="12">
        <v>88.16757762910197</v>
      </c>
      <c r="P7" s="12">
        <v>70.431754602055733</v>
      </c>
      <c r="Q7" s="12">
        <v>64.423586249373571</v>
      </c>
      <c r="R7" s="12">
        <v>11.097482900495498</v>
      </c>
      <c r="S7" s="19"/>
    </row>
    <row r="8" spans="1:19">
      <c r="A8" s="2">
        <v>6</v>
      </c>
      <c r="B8" s="3">
        <f t="shared" si="0"/>
        <v>4.5</v>
      </c>
      <c r="C8" s="3">
        <f t="shared" si="0"/>
        <v>4.5</v>
      </c>
      <c r="D8" s="3">
        <f t="shared" si="1"/>
        <v>3</v>
      </c>
      <c r="E8" s="3">
        <f t="shared" si="1"/>
        <v>3</v>
      </c>
      <c r="F8" s="3">
        <v>0</v>
      </c>
      <c r="G8" s="3">
        <v>0</v>
      </c>
      <c r="L8" s="24">
        <v>0.09</v>
      </c>
      <c r="M8" s="12">
        <v>100.00000000000006</v>
      </c>
      <c r="N8" s="12">
        <v>100.00000000000017</v>
      </c>
      <c r="O8" s="12">
        <v>88.130922734334803</v>
      </c>
      <c r="P8" s="12">
        <v>70.356988332188493</v>
      </c>
      <c r="Q8" s="12">
        <v>64.392768203004294</v>
      </c>
      <c r="R8" s="12">
        <v>11.070964996565188</v>
      </c>
      <c r="S8" s="19"/>
    </row>
    <row r="9" spans="1:19">
      <c r="A9" s="2">
        <v>7</v>
      </c>
      <c r="B9" s="3">
        <f t="shared" si="0"/>
        <v>4.5</v>
      </c>
      <c r="C9" s="3">
        <f t="shared" si="0"/>
        <v>4.5</v>
      </c>
      <c r="D9" s="3">
        <f t="shared" si="1"/>
        <v>3</v>
      </c>
      <c r="E9" s="3">
        <f t="shared" si="1"/>
        <v>3</v>
      </c>
      <c r="F9" s="3">
        <v>0</v>
      </c>
      <c r="G9" s="3">
        <v>0</v>
      </c>
      <c r="L9" s="25">
        <v>9.01E-2</v>
      </c>
      <c r="M9" s="12">
        <v>99.960446133598609</v>
      </c>
      <c r="N9" s="12">
        <v>99.901270268282389</v>
      </c>
      <c r="O9" s="12">
        <v>88.094286213196284</v>
      </c>
      <c r="P9" s="12">
        <v>70.28235075302473</v>
      </c>
      <c r="Q9" s="12">
        <v>64.361966372391635</v>
      </c>
      <c r="R9" s="12">
        <v>11.044511722509498</v>
      </c>
      <c r="S9" s="19"/>
    </row>
    <row r="10" spans="1:19">
      <c r="A10" s="2">
        <v>8</v>
      </c>
      <c r="B10" s="3">
        <f t="shared" si="0"/>
        <v>4.5</v>
      </c>
      <c r="C10" s="3">
        <f t="shared" si="0"/>
        <v>4.5</v>
      </c>
      <c r="D10" s="3">
        <f t="shared" si="1"/>
        <v>3</v>
      </c>
      <c r="E10" s="3">
        <f t="shared" si="1"/>
        <v>3</v>
      </c>
      <c r="F10" s="3">
        <v>0</v>
      </c>
      <c r="G10" s="3">
        <v>0</v>
      </c>
      <c r="L10" s="25">
        <v>9.5000000000000001E-2</v>
      </c>
      <c r="M10" s="12">
        <v>98.045913083216021</v>
      </c>
      <c r="N10" s="12">
        <v>95.253906719094061</v>
      </c>
      <c r="O10" s="12">
        <v>86.321391582512575</v>
      </c>
      <c r="P10" s="12">
        <v>66.777347033659709</v>
      </c>
      <c r="Q10" s="12">
        <v>62.872348581105676</v>
      </c>
      <c r="R10" s="12">
        <v>9.8242276627909408</v>
      </c>
      <c r="S10" s="19"/>
    </row>
    <row r="11" spans="1:19">
      <c r="A11" s="2">
        <v>9</v>
      </c>
      <c r="B11" s="3">
        <f t="shared" si="0"/>
        <v>4.5</v>
      </c>
      <c r="C11" s="3">
        <f t="shared" si="0"/>
        <v>4.5</v>
      </c>
      <c r="D11" s="3">
        <f t="shared" si="1"/>
        <v>3</v>
      </c>
      <c r="E11" s="3">
        <f t="shared" si="1"/>
        <v>3</v>
      </c>
      <c r="F11" s="3">
        <v>0</v>
      </c>
      <c r="G11" s="3">
        <v>0</v>
      </c>
      <c r="L11" s="24">
        <v>0.1</v>
      </c>
      <c r="M11" s="12">
        <v>96.139132535407555</v>
      </c>
      <c r="N11" s="12">
        <v>90.872037269723705</v>
      </c>
      <c r="O11" s="12">
        <v>84.556530141630347</v>
      </c>
      <c r="P11" s="12">
        <v>63.488149078895184</v>
      </c>
      <c r="Q11" s="12">
        <v>61.39132535407591</v>
      </c>
      <c r="R11" s="12">
        <v>8.7203726972380444</v>
      </c>
      <c r="S11" s="19"/>
    </row>
    <row r="12" spans="1:19">
      <c r="A12" s="2">
        <v>10</v>
      </c>
      <c r="B12" s="3">
        <f>+$J$1*$J$4*$J$3+J3</f>
        <v>104.5</v>
      </c>
      <c r="C12" s="3">
        <f t="shared" si="0"/>
        <v>4.5</v>
      </c>
      <c r="D12" s="3">
        <f>+$J$2*$J$4*$J$3+J3</f>
        <v>103</v>
      </c>
      <c r="E12" s="3">
        <f t="shared" si="1"/>
        <v>3</v>
      </c>
      <c r="F12" s="3">
        <v>100</v>
      </c>
      <c r="G12" s="3">
        <v>0</v>
      </c>
      <c r="L12" s="24">
        <v>0.11</v>
      </c>
      <c r="M12" s="12">
        <v>92.462374171411071</v>
      </c>
      <c r="N12" s="12">
        <v>83.068482099286072</v>
      </c>
      <c r="O12" s="12">
        <v>81.155935428527613</v>
      </c>
      <c r="P12" s="12">
        <v>57.671205248215031</v>
      </c>
      <c r="Q12" s="12">
        <v>58.543057942760711</v>
      </c>
      <c r="R12" s="12">
        <v>6.8766515460729964</v>
      </c>
      <c r="S12" s="19"/>
    </row>
    <row r="13" spans="1:19">
      <c r="A13" s="2">
        <v>11</v>
      </c>
      <c r="C13" s="3">
        <f t="shared" si="0"/>
        <v>4.5</v>
      </c>
      <c r="E13" s="3">
        <f t="shared" si="1"/>
        <v>3</v>
      </c>
      <c r="G13" s="3">
        <v>0</v>
      </c>
      <c r="L13" s="24">
        <v>0.12</v>
      </c>
      <c r="M13" s="12">
        <v>88.959869422877915</v>
      </c>
      <c r="N13" s="12">
        <v>76.357209045417207</v>
      </c>
      <c r="O13" s="12">
        <v>77.919738845755873</v>
      </c>
      <c r="P13" s="12">
        <v>52.714418090834506</v>
      </c>
      <c r="Q13" s="12">
        <v>55.839477691511789</v>
      </c>
      <c r="R13" s="12">
        <v>5.4288361816690713</v>
      </c>
      <c r="S13" s="19"/>
    </row>
    <row r="14" spans="1:19">
      <c r="A14" s="2">
        <v>12</v>
      </c>
      <c r="C14" s="3">
        <f t="shared" si="0"/>
        <v>4.5</v>
      </c>
      <c r="E14" s="3">
        <f t="shared" si="1"/>
        <v>3</v>
      </c>
      <c r="G14" s="3">
        <v>0</v>
      </c>
      <c r="L14" s="15"/>
    </row>
    <row r="15" spans="1:19">
      <c r="A15" s="2">
        <v>13</v>
      </c>
      <c r="C15" s="3">
        <f t="shared" si="0"/>
        <v>4.5</v>
      </c>
      <c r="E15" s="3">
        <f t="shared" si="1"/>
        <v>3</v>
      </c>
      <c r="G15" s="3">
        <v>0</v>
      </c>
    </row>
    <row r="16" spans="1:19">
      <c r="A16" s="2">
        <v>14</v>
      </c>
      <c r="C16" s="3">
        <f t="shared" si="0"/>
        <v>4.5</v>
      </c>
      <c r="E16" s="3">
        <f t="shared" si="1"/>
        <v>3</v>
      </c>
      <c r="G16" s="3">
        <v>0</v>
      </c>
      <c r="L16" s="23" t="s">
        <v>13</v>
      </c>
      <c r="M16" s="23" t="s">
        <v>1</v>
      </c>
      <c r="N16" s="23" t="s">
        <v>2</v>
      </c>
      <c r="O16" s="23" t="s">
        <v>3</v>
      </c>
      <c r="P16" s="23" t="s">
        <v>4</v>
      </c>
      <c r="Q16" s="23" t="s">
        <v>5</v>
      </c>
      <c r="R16" s="23" t="s">
        <v>6</v>
      </c>
    </row>
    <row r="17" spans="1:18">
      <c r="A17" s="2">
        <v>15</v>
      </c>
      <c r="C17" s="3">
        <f t="shared" si="0"/>
        <v>4.5</v>
      </c>
      <c r="E17" s="3">
        <f t="shared" si="1"/>
        <v>3</v>
      </c>
      <c r="G17" s="3">
        <v>0</v>
      </c>
      <c r="L17" s="25">
        <f>+L3-$L$8</f>
        <v>-0.03</v>
      </c>
      <c r="M17" s="19">
        <f t="shared" ref="M17:R17" si="2">+(M3-M$8)/M$8</f>
        <v>0.1279530425516365</v>
      </c>
      <c r="N17" s="19">
        <f t="shared" si="2"/>
        <v>0.38594646010511968</v>
      </c>
      <c r="O17" s="19">
        <f t="shared" si="2"/>
        <v>0.13467551340003286</v>
      </c>
      <c r="P17" s="19">
        <f t="shared" si="2"/>
        <v>0.42132291859698179</v>
      </c>
      <c r="Q17" s="19">
        <f t="shared" si="2"/>
        <v>0.15555509673213364</v>
      </c>
      <c r="R17" s="19">
        <f t="shared" si="2"/>
        <v>1.0604082829321979</v>
      </c>
    </row>
    <row r="18" spans="1:18">
      <c r="A18" s="2">
        <v>16</v>
      </c>
      <c r="C18" s="3">
        <f t="shared" si="0"/>
        <v>4.5</v>
      </c>
      <c r="E18" s="3">
        <f t="shared" si="1"/>
        <v>3</v>
      </c>
      <c r="G18" s="3">
        <v>0</v>
      </c>
      <c r="L18" s="25">
        <f t="shared" ref="L18:L27" si="3">+L4-$L$8</f>
        <v>-1.999999999999999E-2</v>
      </c>
      <c r="M18" s="19">
        <f t="shared" ref="M18:R27" si="4">+(M4-M$8)/M$8</f>
        <v>8.3166053225779663E-2</v>
      </c>
      <c r="N18" s="19">
        <f t="shared" si="4"/>
        <v>0.23455617870621312</v>
      </c>
      <c r="O18" s="19">
        <f t="shared" si="4"/>
        <v>8.7492271329326132E-2</v>
      </c>
      <c r="P18" s="19">
        <f t="shared" si="4"/>
        <v>0.25463288235014958</v>
      </c>
      <c r="Q18" s="19">
        <f t="shared" si="4"/>
        <v>0.1009292401824356</v>
      </c>
      <c r="R18" s="19">
        <f t="shared" si="4"/>
        <v>0.61732400548468991</v>
      </c>
    </row>
    <row r="19" spans="1:18">
      <c r="A19" s="2">
        <v>17</v>
      </c>
      <c r="C19" s="3">
        <f t="shared" si="0"/>
        <v>4.5</v>
      </c>
      <c r="E19" s="3">
        <f t="shared" si="1"/>
        <v>3</v>
      </c>
      <c r="G19" s="3">
        <v>0</v>
      </c>
      <c r="L19" s="25">
        <f t="shared" si="3"/>
        <v>-9.999999999999995E-3</v>
      </c>
      <c r="M19" s="19">
        <f t="shared" si="4"/>
        <v>4.0554478896774077E-2</v>
      </c>
      <c r="N19" s="19">
        <f t="shared" si="4"/>
        <v>0.10741092308334213</v>
      </c>
      <c r="O19" s="19">
        <f t="shared" si="4"/>
        <v>4.2643165074294533E-2</v>
      </c>
      <c r="P19" s="19">
        <f t="shared" si="4"/>
        <v>0.11599170522494931</v>
      </c>
      <c r="Q19" s="19">
        <f t="shared" si="4"/>
        <v>4.9130496604864959E-2</v>
      </c>
      <c r="R19" s="19">
        <f t="shared" si="4"/>
        <v>0.27100587326304537</v>
      </c>
    </row>
    <row r="20" spans="1:18">
      <c r="A20" s="2">
        <v>18</v>
      </c>
      <c r="C20" s="3">
        <f t="shared" ref="C20:C51" si="5">+$J$1*$J$4*$J$3</f>
        <v>4.5</v>
      </c>
      <c r="E20" s="3">
        <f t="shared" ref="E20:E51" si="6">+$J$2*$J$4*$J$3</f>
        <v>3</v>
      </c>
      <c r="G20" s="3">
        <v>0</v>
      </c>
      <c r="L20" s="25">
        <f t="shared" si="3"/>
        <v>-4.9999999999999906E-3</v>
      </c>
      <c r="M20" s="19">
        <f t="shared" si="4"/>
        <v>2.0027217510594813E-2</v>
      </c>
      <c r="N20" s="19">
        <f t="shared" si="4"/>
        <v>5.1482653273529508E-2</v>
      </c>
      <c r="O20" s="19">
        <f t="shared" si="4"/>
        <v>2.1053546845988234E-2</v>
      </c>
      <c r="P20" s="19">
        <f t="shared" si="4"/>
        <v>5.5455543557723384E-2</v>
      </c>
      <c r="Q20" s="19">
        <f t="shared" si="4"/>
        <v>2.4241262994975307E-2</v>
      </c>
      <c r="R20" s="19">
        <f t="shared" si="4"/>
        <v>0.12722688933337936</v>
      </c>
    </row>
    <row r="21" spans="1:18">
      <c r="A21" s="2">
        <v>19</v>
      </c>
      <c r="C21" s="3">
        <f t="shared" si="5"/>
        <v>4.5</v>
      </c>
      <c r="E21" s="3">
        <f t="shared" si="6"/>
        <v>3</v>
      </c>
      <c r="G21" s="3">
        <v>0</v>
      </c>
      <c r="L21" s="25">
        <f t="shared" si="3"/>
        <v>-1.0000000000000286E-4</v>
      </c>
      <c r="M21" s="19">
        <f t="shared" si="4"/>
        <v>3.9573318966105807E-4</v>
      </c>
      <c r="N21" s="19">
        <f t="shared" si="4"/>
        <v>9.8890452835703789E-4</v>
      </c>
      <c r="O21" s="19">
        <f t="shared" si="4"/>
        <v>4.15914115385599E-4</v>
      </c>
      <c r="P21" s="19">
        <f t="shared" si="4"/>
        <v>1.0626701290031518E-3</v>
      </c>
      <c r="Q21" s="19">
        <f t="shared" si="4"/>
        <v>4.7859483649032795E-4</v>
      </c>
      <c r="R21" s="19">
        <f t="shared" si="4"/>
        <v>2.3952658091266274E-3</v>
      </c>
    </row>
    <row r="22" spans="1:18">
      <c r="A22" s="2">
        <v>20</v>
      </c>
      <c r="C22" s="3">
        <f t="shared" si="5"/>
        <v>4.5</v>
      </c>
      <c r="E22" s="3">
        <f t="shared" si="6"/>
        <v>3</v>
      </c>
      <c r="G22" s="3">
        <v>0</v>
      </c>
      <c r="L22" s="25">
        <f t="shared" si="3"/>
        <v>0</v>
      </c>
      <c r="M22" s="19">
        <f t="shared" si="4"/>
        <v>0</v>
      </c>
      <c r="N22" s="19">
        <f t="shared" si="4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</row>
    <row r="23" spans="1:18">
      <c r="A23" s="2">
        <v>21</v>
      </c>
      <c r="C23" s="3">
        <f t="shared" si="5"/>
        <v>4.5</v>
      </c>
      <c r="E23" s="3">
        <f t="shared" si="6"/>
        <v>3</v>
      </c>
      <c r="G23" s="3">
        <v>0</v>
      </c>
      <c r="L23" s="25">
        <f t="shared" si="3"/>
        <v>1.0000000000000286E-4</v>
      </c>
      <c r="M23" s="19">
        <f t="shared" si="4"/>
        <v>-3.9553866401448068E-4</v>
      </c>
      <c r="N23" s="19">
        <f t="shared" si="4"/>
        <v>-9.8729731717781813E-4</v>
      </c>
      <c r="O23" s="19">
        <f t="shared" si="4"/>
        <v>-4.1570563432039844E-4</v>
      </c>
      <c r="P23" s="19">
        <f t="shared" si="4"/>
        <v>-1.0608410185405329E-3</v>
      </c>
      <c r="Q23" s="19">
        <f t="shared" si="4"/>
        <v>-4.7834301074856973E-4</v>
      </c>
      <c r="R23" s="19">
        <f t="shared" si="4"/>
        <v>-2.3894280276287963E-3</v>
      </c>
    </row>
    <row r="24" spans="1:18">
      <c r="A24" s="2">
        <v>22</v>
      </c>
      <c r="C24" s="3">
        <f t="shared" si="5"/>
        <v>4.5</v>
      </c>
      <c r="E24" s="3">
        <f t="shared" si="6"/>
        <v>3</v>
      </c>
      <c r="G24" s="3">
        <v>0</v>
      </c>
      <c r="L24" s="25">
        <f t="shared" si="3"/>
        <v>5.0000000000000044E-3</v>
      </c>
      <c r="M24" s="19">
        <f t="shared" si="4"/>
        <v>-1.9540869167840345E-2</v>
      </c>
      <c r="N24" s="19">
        <f t="shared" si="4"/>
        <v>-4.746093280906101E-2</v>
      </c>
      <c r="O24" s="19">
        <f t="shared" si="4"/>
        <v>-2.0532306887072395E-2</v>
      </c>
      <c r="P24" s="19">
        <f t="shared" si="4"/>
        <v>-5.0878262179552249E-2</v>
      </c>
      <c r="Q24" s="19">
        <f t="shared" si="4"/>
        <v>-2.3611651810112461E-2</v>
      </c>
      <c r="R24" s="19">
        <f t="shared" si="4"/>
        <v>-0.1126132486337959</v>
      </c>
    </row>
    <row r="25" spans="1:18">
      <c r="A25" s="2">
        <v>23</v>
      </c>
      <c r="C25" s="3">
        <f t="shared" si="5"/>
        <v>4.5</v>
      </c>
      <c r="E25" s="3">
        <f t="shared" si="6"/>
        <v>3</v>
      </c>
      <c r="G25" s="3">
        <v>0</v>
      </c>
      <c r="L25" s="25">
        <f t="shared" si="3"/>
        <v>1.0000000000000009E-2</v>
      </c>
      <c r="M25" s="19">
        <f t="shared" si="4"/>
        <v>-3.8608674645924997E-2</v>
      </c>
      <c r="N25" s="19">
        <f t="shared" si="4"/>
        <v>-9.1279627302764496E-2</v>
      </c>
      <c r="O25" s="19">
        <f t="shared" si="4"/>
        <v>-4.0557757502202044E-2</v>
      </c>
      <c r="P25" s="19">
        <f t="shared" si="4"/>
        <v>-9.7628386548643656E-2</v>
      </c>
      <c r="Q25" s="19">
        <f t="shared" si="4"/>
        <v>-4.6611489654646496E-2</v>
      </c>
      <c r="R25" s="19">
        <f t="shared" si="4"/>
        <v>-0.21232045264856533</v>
      </c>
    </row>
    <row r="26" spans="1:18">
      <c r="A26" s="2">
        <v>24</v>
      </c>
      <c r="C26" s="3">
        <f t="shared" si="5"/>
        <v>4.5</v>
      </c>
      <c r="E26" s="3">
        <f t="shared" si="6"/>
        <v>3</v>
      </c>
      <c r="G26" s="3">
        <v>0</v>
      </c>
      <c r="L26" s="25">
        <f t="shared" si="3"/>
        <v>2.0000000000000004E-2</v>
      </c>
      <c r="M26" s="19">
        <f t="shared" si="4"/>
        <v>-7.5376258285889813E-2</v>
      </c>
      <c r="N26" s="19">
        <f t="shared" si="4"/>
        <v>-0.16931517900714069</v>
      </c>
      <c r="O26" s="19">
        <f t="shared" si="4"/>
        <v>-7.9143473021754882E-2</v>
      </c>
      <c r="P26" s="19">
        <f t="shared" si="4"/>
        <v>-0.18030594237601391</v>
      </c>
      <c r="Q26" s="19">
        <f t="shared" si="4"/>
        <v>-9.0844211601554661E-2</v>
      </c>
      <c r="R26" s="19">
        <f t="shared" si="4"/>
        <v>-0.37885707811319919</v>
      </c>
    </row>
    <row r="27" spans="1:18">
      <c r="A27" s="2">
        <v>25</v>
      </c>
      <c r="C27" s="3">
        <f t="shared" si="5"/>
        <v>4.5</v>
      </c>
      <c r="E27" s="3">
        <f t="shared" si="6"/>
        <v>3</v>
      </c>
      <c r="G27" s="3">
        <v>0</v>
      </c>
      <c r="L27" s="25">
        <f t="shared" si="3"/>
        <v>0.03</v>
      </c>
      <c r="M27" s="19">
        <f t="shared" si="4"/>
        <v>-0.11040130577122136</v>
      </c>
      <c r="N27" s="19">
        <f t="shared" si="4"/>
        <v>-0.23642790954582923</v>
      </c>
      <c r="O27" s="19">
        <f t="shared" si="4"/>
        <v>-0.11586380321195444</v>
      </c>
      <c r="P27" s="19">
        <f t="shared" si="4"/>
        <v>-0.25075789426993522</v>
      </c>
      <c r="Q27" s="19">
        <f t="shared" si="4"/>
        <v>-0.13282998619545983</v>
      </c>
      <c r="R27" s="19">
        <f t="shared" si="4"/>
        <v>-0.5096329738777613</v>
      </c>
    </row>
    <row r="28" spans="1:18">
      <c r="A28" s="2">
        <v>26</v>
      </c>
      <c r="C28" s="3">
        <f t="shared" si="5"/>
        <v>4.5</v>
      </c>
      <c r="E28" s="3">
        <f t="shared" si="6"/>
        <v>3</v>
      </c>
      <c r="G28" s="3">
        <v>0</v>
      </c>
    </row>
    <row r="29" spans="1:18">
      <c r="A29" s="2">
        <v>27</v>
      </c>
      <c r="C29" s="3">
        <f t="shared" si="5"/>
        <v>4.5</v>
      </c>
      <c r="E29" s="3">
        <f t="shared" si="6"/>
        <v>3</v>
      </c>
      <c r="G29" s="3">
        <v>0</v>
      </c>
    </row>
    <row r="30" spans="1:18">
      <c r="A30" s="2">
        <v>28</v>
      </c>
      <c r="C30" s="3">
        <f t="shared" si="5"/>
        <v>4.5</v>
      </c>
      <c r="E30" s="3">
        <f t="shared" si="6"/>
        <v>3</v>
      </c>
      <c r="G30" s="3">
        <v>0</v>
      </c>
    </row>
    <row r="31" spans="1:18">
      <c r="A31" s="2">
        <v>29</v>
      </c>
      <c r="C31" s="3">
        <f t="shared" si="5"/>
        <v>4.5</v>
      </c>
      <c r="E31" s="3">
        <f t="shared" si="6"/>
        <v>3</v>
      </c>
      <c r="G31" s="3">
        <v>0</v>
      </c>
    </row>
    <row r="32" spans="1:18">
      <c r="A32" s="2">
        <v>30</v>
      </c>
      <c r="C32" s="3">
        <f t="shared" si="5"/>
        <v>4.5</v>
      </c>
      <c r="E32" s="3">
        <f t="shared" si="6"/>
        <v>3</v>
      </c>
      <c r="G32" s="3">
        <v>0</v>
      </c>
    </row>
    <row r="33" spans="1:7">
      <c r="A33" s="2">
        <v>31</v>
      </c>
      <c r="C33" s="3">
        <f t="shared" si="5"/>
        <v>4.5</v>
      </c>
      <c r="E33" s="3">
        <f t="shared" si="6"/>
        <v>3</v>
      </c>
      <c r="G33" s="3">
        <v>0</v>
      </c>
    </row>
    <row r="34" spans="1:7">
      <c r="A34" s="2">
        <v>32</v>
      </c>
      <c r="C34" s="3">
        <f t="shared" si="5"/>
        <v>4.5</v>
      </c>
      <c r="E34" s="3">
        <f t="shared" si="6"/>
        <v>3</v>
      </c>
      <c r="G34" s="3">
        <v>0</v>
      </c>
    </row>
    <row r="35" spans="1:7">
      <c r="A35" s="2">
        <v>33</v>
      </c>
      <c r="C35" s="3">
        <f t="shared" si="5"/>
        <v>4.5</v>
      </c>
      <c r="E35" s="3">
        <f t="shared" si="6"/>
        <v>3</v>
      </c>
      <c r="G35" s="3">
        <v>0</v>
      </c>
    </row>
    <row r="36" spans="1:7">
      <c r="A36" s="2">
        <v>34</v>
      </c>
      <c r="C36" s="3">
        <f t="shared" si="5"/>
        <v>4.5</v>
      </c>
      <c r="E36" s="3">
        <f t="shared" si="6"/>
        <v>3</v>
      </c>
      <c r="G36" s="3">
        <v>0</v>
      </c>
    </row>
    <row r="37" spans="1:7">
      <c r="A37" s="2">
        <v>35</v>
      </c>
      <c r="C37" s="3">
        <f t="shared" si="5"/>
        <v>4.5</v>
      </c>
      <c r="E37" s="3">
        <f t="shared" si="6"/>
        <v>3</v>
      </c>
      <c r="G37" s="3">
        <v>0</v>
      </c>
    </row>
    <row r="38" spans="1:7">
      <c r="A38" s="2">
        <v>36</v>
      </c>
      <c r="C38" s="3">
        <f t="shared" si="5"/>
        <v>4.5</v>
      </c>
      <c r="E38" s="3">
        <f t="shared" si="6"/>
        <v>3</v>
      </c>
      <c r="G38" s="3">
        <v>0</v>
      </c>
    </row>
    <row r="39" spans="1:7">
      <c r="A39" s="2">
        <v>37</v>
      </c>
      <c r="C39" s="3">
        <f t="shared" si="5"/>
        <v>4.5</v>
      </c>
      <c r="E39" s="3">
        <f t="shared" si="6"/>
        <v>3</v>
      </c>
      <c r="G39" s="3">
        <v>0</v>
      </c>
    </row>
    <row r="40" spans="1:7">
      <c r="A40" s="2">
        <v>38</v>
      </c>
      <c r="C40" s="3">
        <f t="shared" si="5"/>
        <v>4.5</v>
      </c>
      <c r="E40" s="3">
        <f t="shared" si="6"/>
        <v>3</v>
      </c>
      <c r="G40" s="3">
        <v>0</v>
      </c>
    </row>
    <row r="41" spans="1:7">
      <c r="A41" s="2">
        <v>39</v>
      </c>
      <c r="C41" s="3">
        <f t="shared" si="5"/>
        <v>4.5</v>
      </c>
      <c r="E41" s="3">
        <f t="shared" si="6"/>
        <v>3</v>
      </c>
      <c r="G41" s="3">
        <v>0</v>
      </c>
    </row>
    <row r="42" spans="1:7">
      <c r="A42" s="2">
        <v>40</v>
      </c>
      <c r="C42" s="3">
        <f t="shared" si="5"/>
        <v>4.5</v>
      </c>
      <c r="E42" s="3">
        <f t="shared" si="6"/>
        <v>3</v>
      </c>
      <c r="G42" s="3">
        <v>0</v>
      </c>
    </row>
    <row r="43" spans="1:7">
      <c r="A43" s="2">
        <v>41</v>
      </c>
      <c r="C43" s="3">
        <f t="shared" si="5"/>
        <v>4.5</v>
      </c>
      <c r="E43" s="3">
        <f t="shared" si="6"/>
        <v>3</v>
      </c>
      <c r="G43" s="3">
        <v>0</v>
      </c>
    </row>
    <row r="44" spans="1:7">
      <c r="A44" s="2">
        <v>42</v>
      </c>
      <c r="C44" s="3">
        <f t="shared" si="5"/>
        <v>4.5</v>
      </c>
      <c r="E44" s="3">
        <f t="shared" si="6"/>
        <v>3</v>
      </c>
      <c r="G44" s="3">
        <v>0</v>
      </c>
    </row>
    <row r="45" spans="1:7">
      <c r="A45" s="2">
        <v>43</v>
      </c>
      <c r="C45" s="3">
        <f t="shared" si="5"/>
        <v>4.5</v>
      </c>
      <c r="E45" s="3">
        <f t="shared" si="6"/>
        <v>3</v>
      </c>
      <c r="G45" s="3">
        <v>0</v>
      </c>
    </row>
    <row r="46" spans="1:7">
      <c r="A46" s="2">
        <v>44</v>
      </c>
      <c r="C46" s="3">
        <f t="shared" si="5"/>
        <v>4.5</v>
      </c>
      <c r="E46" s="3">
        <f t="shared" si="6"/>
        <v>3</v>
      </c>
      <c r="G46" s="3">
        <v>0</v>
      </c>
    </row>
    <row r="47" spans="1:7">
      <c r="A47" s="2">
        <v>45</v>
      </c>
      <c r="C47" s="3">
        <f t="shared" si="5"/>
        <v>4.5</v>
      </c>
      <c r="E47" s="3">
        <f t="shared" si="6"/>
        <v>3</v>
      </c>
      <c r="G47" s="3">
        <v>0</v>
      </c>
    </row>
    <row r="48" spans="1:7">
      <c r="A48" s="2">
        <v>46</v>
      </c>
      <c r="C48" s="3">
        <f t="shared" si="5"/>
        <v>4.5</v>
      </c>
      <c r="E48" s="3">
        <f t="shared" si="6"/>
        <v>3</v>
      </c>
      <c r="G48" s="3">
        <v>0</v>
      </c>
    </row>
    <row r="49" spans="1:7">
      <c r="A49" s="2">
        <v>47</v>
      </c>
      <c r="C49" s="3">
        <f t="shared" si="5"/>
        <v>4.5</v>
      </c>
      <c r="E49" s="3">
        <f t="shared" si="6"/>
        <v>3</v>
      </c>
      <c r="G49" s="3">
        <v>0</v>
      </c>
    </row>
    <row r="50" spans="1:7">
      <c r="A50" s="2">
        <v>48</v>
      </c>
      <c r="C50" s="3">
        <f t="shared" si="5"/>
        <v>4.5</v>
      </c>
      <c r="E50" s="3">
        <f t="shared" si="6"/>
        <v>3</v>
      </c>
      <c r="G50" s="3">
        <v>0</v>
      </c>
    </row>
    <row r="51" spans="1:7">
      <c r="A51" s="2">
        <v>49</v>
      </c>
      <c r="C51" s="3">
        <f t="shared" si="5"/>
        <v>4.5</v>
      </c>
      <c r="E51" s="3">
        <f t="shared" si="6"/>
        <v>3</v>
      </c>
      <c r="G51" s="3">
        <v>0</v>
      </c>
    </row>
    <row r="52" spans="1:7">
      <c r="A52" s="2">
        <v>50</v>
      </c>
      <c r="C52" s="3">
        <f>+$J$1*$J$4*$J$3+$J$3</f>
        <v>104.5</v>
      </c>
      <c r="E52" s="3">
        <f>+$J$2*$J$4*$J$3+$J$3</f>
        <v>103</v>
      </c>
      <c r="G52" s="3">
        <v>100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53"/>
  <sheetViews>
    <sheetView workbookViewId="0">
      <selection activeCell="B2" sqref="B2:G2"/>
    </sheetView>
  </sheetViews>
  <sheetFormatPr baseColWidth="10" defaultRowHeight="15"/>
  <cols>
    <col min="1" max="1" width="11.42578125" style="2"/>
    <col min="2" max="7" width="11.42578125" style="3"/>
    <col min="8" max="8" width="11.42578125" style="2"/>
    <col min="9" max="9" width="17.28515625" style="2" bestFit="1" customWidth="1"/>
    <col min="10" max="11" width="11.42578125" style="2"/>
    <col min="12" max="12" width="8.28515625" style="3" customWidth="1"/>
    <col min="13" max="16384" width="11.42578125" style="2"/>
  </cols>
  <sheetData>
    <row r="1" spans="1:26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I1" s="2" t="s">
        <v>7</v>
      </c>
      <c r="J1" s="17">
        <v>0.09</v>
      </c>
    </row>
    <row r="2" spans="1:26">
      <c r="A2" s="30" t="s">
        <v>27</v>
      </c>
      <c r="B2" s="31">
        <f>+IRR($B$3:$B$13)</f>
        <v>4.500000000000659E-2</v>
      </c>
      <c r="C2" s="31">
        <f>+IRR($C$3:$C$53)</f>
        <v>4.4999999999402407E-2</v>
      </c>
      <c r="D2" s="31">
        <f>+IRR($D$3:$D$13)</f>
        <v>4.5000000000011697E-2</v>
      </c>
      <c r="E2" s="31">
        <f>+IRR($E$3:$E$53)</f>
        <v>4.5000000000012808E-2</v>
      </c>
      <c r="F2" s="31">
        <f>+IRR($F$3:$F$13)</f>
        <v>4.5000000000047224E-2</v>
      </c>
      <c r="G2" s="31">
        <f>+IRR($G$3:$G$53)</f>
        <v>4.5000000000626761E-2</v>
      </c>
      <c r="J2" s="17"/>
    </row>
    <row r="3" spans="1:26">
      <c r="A3" s="20" t="s">
        <v>9</v>
      </c>
      <c r="B3" s="21">
        <f>-NPV($J$8,$B$4:$B$13)</f>
        <v>-100.00000000000006</v>
      </c>
      <c r="C3" s="21">
        <f>-NPV($J$8,$C$4:$C$53)</f>
        <v>-100.00000000000017</v>
      </c>
      <c r="D3" s="21">
        <f>-NPV($J$8,$D$4:$D$13)</f>
        <v>-88.130922734334803</v>
      </c>
      <c r="E3" s="21">
        <f>-NPV($J$8,$E$4:$E$53)</f>
        <v>-70.356988332188493</v>
      </c>
      <c r="F3" s="21">
        <f>-NPV($J$8,$F$4:$F$13)</f>
        <v>-64.392768203004294</v>
      </c>
      <c r="G3" s="21">
        <f>-NPV($J$8,$G$4:$G$53)</f>
        <v>-11.070964996565188</v>
      </c>
      <c r="I3" s="2" t="s">
        <v>8</v>
      </c>
      <c r="J3" s="17">
        <v>0.06</v>
      </c>
      <c r="L3" s="23" t="s">
        <v>16</v>
      </c>
      <c r="M3" s="23" t="s">
        <v>1</v>
      </c>
      <c r="N3" s="23" t="s">
        <v>2</v>
      </c>
      <c r="O3" s="23" t="s">
        <v>3</v>
      </c>
      <c r="P3" s="23" t="s">
        <v>4</v>
      </c>
      <c r="Q3" s="23" t="s">
        <v>5</v>
      </c>
      <c r="R3" s="23" t="s">
        <v>6</v>
      </c>
      <c r="T3" s="23" t="s">
        <v>16</v>
      </c>
      <c r="U3" s="21">
        <f>+NPV($J$8,$B$4:$B$13)</f>
        <v>100.00000000000006</v>
      </c>
      <c r="V3" s="21">
        <f>+NPV($J$8,$C$4:$C$53)</f>
        <v>100.00000000000017</v>
      </c>
      <c r="W3" s="21">
        <f>+NPV($J$8,$D$4:$D$13)</f>
        <v>88.130922734334803</v>
      </c>
      <c r="X3" s="21">
        <f>+NPV($J$8,$E$4:$E$53)</f>
        <v>70.356988332188493</v>
      </c>
      <c r="Y3" s="21">
        <f>+NPV($J$8,$F$4:$F$13)</f>
        <v>64.392768203004294</v>
      </c>
      <c r="Z3" s="21">
        <f>+NPV($J$8,$G$4:$G$53)</f>
        <v>11.070964996565188</v>
      </c>
    </row>
    <row r="4" spans="1:26">
      <c r="A4" s="2">
        <v>1</v>
      </c>
      <c r="B4" s="3">
        <f>+$J$1*$J$5*$J$4</f>
        <v>4.5</v>
      </c>
      <c r="C4" s="3">
        <f>+$J$1*$J$5*$J$4</f>
        <v>4.5</v>
      </c>
      <c r="D4" s="3">
        <f>+$J$3*$J$5*$J$4</f>
        <v>3</v>
      </c>
      <c r="E4" s="3">
        <f>+$J$3*$J$5*$J$4</f>
        <v>3</v>
      </c>
      <c r="F4" s="3">
        <v>0</v>
      </c>
      <c r="G4" s="3">
        <v>0</v>
      </c>
      <c r="I4" s="2" t="s">
        <v>10</v>
      </c>
      <c r="J4" s="2">
        <v>100</v>
      </c>
      <c r="L4" s="24">
        <v>0.06</v>
      </c>
      <c r="M4" s="12">
        <v>112.79530425516371</v>
      </c>
      <c r="N4" s="12">
        <v>138.59464601051221</v>
      </c>
      <c r="O4" s="12">
        <v>99.999999999999972</v>
      </c>
      <c r="P4" s="12">
        <v>99.999999999999943</v>
      </c>
      <c r="Q4" s="12">
        <v>74.409391489672487</v>
      </c>
      <c r="R4" s="12">
        <v>22.810707978975344</v>
      </c>
      <c r="T4" s="24">
        <f>+L4*$J$5</f>
        <v>0.03</v>
      </c>
      <c r="U4" s="29">
        <f t="dataTable" ref="U4:Z14" dt2D="0" dtr="0" r1="J8"/>
        <v>112.79530425516371</v>
      </c>
      <c r="V4" s="29">
        <v>138.59464601051221</v>
      </c>
      <c r="W4" s="29">
        <v>99.999999999999972</v>
      </c>
      <c r="X4" s="29">
        <v>99.999999999999943</v>
      </c>
      <c r="Y4" s="29">
        <v>74.409391489672487</v>
      </c>
      <c r="Z4" s="29">
        <v>22.810707978975344</v>
      </c>
    </row>
    <row r="5" spans="1:26">
      <c r="A5" s="2">
        <v>2</v>
      </c>
      <c r="B5" s="3">
        <f t="shared" ref="B5:C20" si="0">+$J$1*$J$5*$J$4</f>
        <v>4.5</v>
      </c>
      <c r="C5" s="3">
        <f t="shared" si="0"/>
        <v>4.5</v>
      </c>
      <c r="D5" s="3">
        <f t="shared" ref="D5:E20" si="1">+$J$3*$J$5*$J$4</f>
        <v>3</v>
      </c>
      <c r="E5" s="3">
        <f t="shared" si="1"/>
        <v>3</v>
      </c>
      <c r="F5" s="3">
        <v>0</v>
      </c>
      <c r="G5" s="3">
        <v>0</v>
      </c>
      <c r="I5" s="2" t="s">
        <v>11</v>
      </c>
      <c r="J5" s="2">
        <v>0.5</v>
      </c>
      <c r="L5" s="24">
        <v>7.0000000000000007E-2</v>
      </c>
      <c r="M5" s="12">
        <v>108.31660532257803</v>
      </c>
      <c r="N5" s="12">
        <v>123.45561787062152</v>
      </c>
      <c r="O5" s="12">
        <v>95.8416973387111</v>
      </c>
      <c r="P5" s="12">
        <v>88.272191064689494</v>
      </c>
      <c r="Q5" s="12">
        <v>70.891881370977217</v>
      </c>
      <c r="R5" s="12">
        <v>17.905337452825606</v>
      </c>
      <c r="T5" s="24">
        <f t="shared" ref="T5:T14" si="2">+L5*$J$5</f>
        <v>3.5000000000000003E-2</v>
      </c>
      <c r="U5" s="29">
        <v>108.31660532257803</v>
      </c>
      <c r="V5" s="29">
        <v>123.45561787062152</v>
      </c>
      <c r="W5" s="29">
        <v>95.8416973387111</v>
      </c>
      <c r="X5" s="29">
        <v>88.272191064689494</v>
      </c>
      <c r="Y5" s="29">
        <v>70.891881370977217</v>
      </c>
      <c r="Z5" s="29">
        <v>17.905337452825606</v>
      </c>
    </row>
    <row r="6" spans="1:26">
      <c r="A6" s="2">
        <v>3</v>
      </c>
      <c r="B6" s="3">
        <f t="shared" si="0"/>
        <v>4.5</v>
      </c>
      <c r="C6" s="3">
        <f t="shared" si="0"/>
        <v>4.5</v>
      </c>
      <c r="D6" s="3">
        <f t="shared" si="1"/>
        <v>3</v>
      </c>
      <c r="E6" s="3">
        <f t="shared" si="1"/>
        <v>3</v>
      </c>
      <c r="F6" s="3">
        <v>0</v>
      </c>
      <c r="G6" s="3">
        <v>0</v>
      </c>
      <c r="L6" s="24">
        <v>0.08</v>
      </c>
      <c r="M6" s="12">
        <v>104.05544788967747</v>
      </c>
      <c r="N6" s="12">
        <v>110.7410923083344</v>
      </c>
      <c r="O6" s="12">
        <v>91.889104220644938</v>
      </c>
      <c r="P6" s="12">
        <v>78.517815383330898</v>
      </c>
      <c r="Q6" s="12">
        <v>67.556416882579853</v>
      </c>
      <c r="R6" s="12">
        <v>14.071261533323945</v>
      </c>
      <c r="T6" s="24">
        <f t="shared" si="2"/>
        <v>0.04</v>
      </c>
      <c r="U6" s="29">
        <v>104.05544788967747</v>
      </c>
      <c r="V6" s="29">
        <v>110.7410923083344</v>
      </c>
      <c r="W6" s="29">
        <v>91.889104220644938</v>
      </c>
      <c r="X6" s="29">
        <v>78.517815383330898</v>
      </c>
      <c r="Y6" s="29">
        <v>67.556416882579853</v>
      </c>
      <c r="Z6" s="29">
        <v>14.071261533323945</v>
      </c>
    </row>
    <row r="7" spans="1:26">
      <c r="A7" s="2">
        <v>4</v>
      </c>
      <c r="B7" s="3">
        <f t="shared" si="0"/>
        <v>4.5</v>
      </c>
      <c r="C7" s="3">
        <f t="shared" si="0"/>
        <v>4.5</v>
      </c>
      <c r="D7" s="3">
        <f t="shared" si="1"/>
        <v>3</v>
      </c>
      <c r="E7" s="3">
        <f t="shared" si="1"/>
        <v>3</v>
      </c>
      <c r="F7" s="3">
        <v>0</v>
      </c>
      <c r="G7" s="3">
        <v>0</v>
      </c>
      <c r="I7" s="2" t="s">
        <v>12</v>
      </c>
      <c r="J7" s="18">
        <v>0.09</v>
      </c>
      <c r="L7" s="25">
        <v>8.5000000000000006E-2</v>
      </c>
      <c r="M7" s="12">
        <v>102.00272175105954</v>
      </c>
      <c r="N7" s="12">
        <v>105.14826532735313</v>
      </c>
      <c r="O7" s="12">
        <v>89.98639124470229</v>
      </c>
      <c r="P7" s="12">
        <v>74.258673363234408</v>
      </c>
      <c r="Q7" s="12">
        <v>65.953730231987805</v>
      </c>
      <c r="R7" s="12">
        <v>12.479489434996903</v>
      </c>
      <c r="T7" s="25">
        <f t="shared" si="2"/>
        <v>4.2500000000000003E-2</v>
      </c>
      <c r="U7" s="29">
        <v>102.00272175105954</v>
      </c>
      <c r="V7" s="29">
        <v>105.14826532735313</v>
      </c>
      <c r="W7" s="29">
        <v>89.98639124470229</v>
      </c>
      <c r="X7" s="29">
        <v>74.258673363234408</v>
      </c>
      <c r="Y7" s="29">
        <v>65.953730231987805</v>
      </c>
      <c r="Z7" s="29">
        <v>12.479489434996903</v>
      </c>
    </row>
    <row r="8" spans="1:26">
      <c r="A8" s="2">
        <v>5</v>
      </c>
      <c r="B8" s="3">
        <f t="shared" si="0"/>
        <v>4.5</v>
      </c>
      <c r="C8" s="3">
        <f t="shared" si="0"/>
        <v>4.5</v>
      </c>
      <c r="D8" s="3">
        <f t="shared" si="1"/>
        <v>3</v>
      </c>
      <c r="E8" s="3">
        <f t="shared" si="1"/>
        <v>3</v>
      </c>
      <c r="F8" s="3">
        <v>0</v>
      </c>
      <c r="G8" s="3">
        <v>0</v>
      </c>
      <c r="I8" s="2" t="s">
        <v>12</v>
      </c>
      <c r="J8" s="18">
        <f>+J7*J5</f>
        <v>4.4999999999999998E-2</v>
      </c>
      <c r="L8" s="25">
        <v>8.9899999999999994E-2</v>
      </c>
      <c r="M8" s="12">
        <v>100.03957331896616</v>
      </c>
      <c r="N8" s="12">
        <v>100.09889045283587</v>
      </c>
      <c r="O8" s="12">
        <v>88.16757762910197</v>
      </c>
      <c r="P8" s="12">
        <v>70.431754602055733</v>
      </c>
      <c r="Q8" s="12">
        <v>64.423586249373571</v>
      </c>
      <c r="R8" s="12">
        <v>11.097482900495498</v>
      </c>
      <c r="T8" s="25">
        <f t="shared" si="2"/>
        <v>4.4949999999999997E-2</v>
      </c>
      <c r="U8" s="29">
        <v>100.03957331896616</v>
      </c>
      <c r="V8" s="29">
        <v>100.09889045283587</v>
      </c>
      <c r="W8" s="29">
        <v>88.16757762910197</v>
      </c>
      <c r="X8" s="29">
        <v>70.431754602055733</v>
      </c>
      <c r="Y8" s="29">
        <v>64.423586249373571</v>
      </c>
      <c r="Z8" s="29">
        <v>11.097482900495498</v>
      </c>
    </row>
    <row r="9" spans="1:26">
      <c r="A9" s="2">
        <v>6</v>
      </c>
      <c r="B9" s="3">
        <f t="shared" si="0"/>
        <v>4.5</v>
      </c>
      <c r="C9" s="3">
        <f t="shared" si="0"/>
        <v>4.5</v>
      </c>
      <c r="D9" s="3">
        <f t="shared" si="1"/>
        <v>3</v>
      </c>
      <c r="E9" s="3">
        <f t="shared" si="1"/>
        <v>3</v>
      </c>
      <c r="F9" s="3">
        <v>0</v>
      </c>
      <c r="G9" s="3">
        <v>0</v>
      </c>
      <c r="L9" s="24">
        <v>0.09</v>
      </c>
      <c r="M9" s="12">
        <v>100.00000000000006</v>
      </c>
      <c r="N9" s="12">
        <v>100.00000000000017</v>
      </c>
      <c r="O9" s="12">
        <v>88.130922734334803</v>
      </c>
      <c r="P9" s="12">
        <v>70.356988332188493</v>
      </c>
      <c r="Q9" s="12">
        <v>64.392768203004294</v>
      </c>
      <c r="R9" s="12">
        <v>11.070964996565188</v>
      </c>
      <c r="T9" s="24">
        <f t="shared" si="2"/>
        <v>4.4999999999999998E-2</v>
      </c>
      <c r="U9" s="29">
        <v>100.00000000000006</v>
      </c>
      <c r="V9" s="29">
        <v>100.00000000000017</v>
      </c>
      <c r="W9" s="29">
        <v>88.130922734334803</v>
      </c>
      <c r="X9" s="29">
        <v>70.356988332188493</v>
      </c>
      <c r="Y9" s="29">
        <v>64.392768203004294</v>
      </c>
      <c r="Z9" s="29">
        <v>11.070964996565188</v>
      </c>
    </row>
    <row r="10" spans="1:26">
      <c r="A10" s="2">
        <v>7</v>
      </c>
      <c r="B10" s="3">
        <f t="shared" si="0"/>
        <v>4.5</v>
      </c>
      <c r="C10" s="3">
        <f t="shared" si="0"/>
        <v>4.5</v>
      </c>
      <c r="D10" s="3">
        <f t="shared" si="1"/>
        <v>3</v>
      </c>
      <c r="E10" s="3">
        <f t="shared" si="1"/>
        <v>3</v>
      </c>
      <c r="F10" s="3">
        <v>0</v>
      </c>
      <c r="G10" s="3">
        <v>0</v>
      </c>
      <c r="L10" s="25">
        <v>9.01E-2</v>
      </c>
      <c r="M10" s="12">
        <v>99.960446133598609</v>
      </c>
      <c r="N10" s="12">
        <v>99.901270268282389</v>
      </c>
      <c r="O10" s="12">
        <v>88.094286213196284</v>
      </c>
      <c r="P10" s="12">
        <v>70.28235075302473</v>
      </c>
      <c r="Q10" s="12">
        <v>64.361966372391635</v>
      </c>
      <c r="R10" s="12">
        <v>11.044511722509498</v>
      </c>
      <c r="T10" s="25">
        <f t="shared" si="2"/>
        <v>4.505E-2</v>
      </c>
      <c r="U10" s="29">
        <v>99.960446133598609</v>
      </c>
      <c r="V10" s="29">
        <v>99.901270268282389</v>
      </c>
      <c r="W10" s="29">
        <v>88.094286213196284</v>
      </c>
      <c r="X10" s="29">
        <v>70.28235075302473</v>
      </c>
      <c r="Y10" s="29">
        <v>64.361966372391635</v>
      </c>
      <c r="Z10" s="29">
        <v>11.044511722509498</v>
      </c>
    </row>
    <row r="11" spans="1:26">
      <c r="A11" s="2">
        <v>8</v>
      </c>
      <c r="B11" s="3">
        <f t="shared" si="0"/>
        <v>4.5</v>
      </c>
      <c r="C11" s="3">
        <f t="shared" si="0"/>
        <v>4.5</v>
      </c>
      <c r="D11" s="3">
        <f t="shared" si="1"/>
        <v>3</v>
      </c>
      <c r="E11" s="3">
        <f t="shared" si="1"/>
        <v>3</v>
      </c>
      <c r="F11" s="3">
        <v>0</v>
      </c>
      <c r="G11" s="3">
        <v>0</v>
      </c>
      <c r="L11" s="25">
        <v>9.5000000000000001E-2</v>
      </c>
      <c r="M11" s="12">
        <v>98.045913083216021</v>
      </c>
      <c r="N11" s="12">
        <v>95.253906719094061</v>
      </c>
      <c r="O11" s="12">
        <v>86.321391582512575</v>
      </c>
      <c r="P11" s="12">
        <v>66.777347033659709</v>
      </c>
      <c r="Q11" s="12">
        <v>62.872348581105676</v>
      </c>
      <c r="R11" s="12">
        <v>9.8242276627909408</v>
      </c>
      <c r="T11" s="25">
        <f t="shared" si="2"/>
        <v>4.7500000000000001E-2</v>
      </c>
      <c r="U11" s="29">
        <v>98.045913083216021</v>
      </c>
      <c r="V11" s="29">
        <v>95.253906719094061</v>
      </c>
      <c r="W11" s="29">
        <v>86.321391582512575</v>
      </c>
      <c r="X11" s="29">
        <v>66.777347033659709</v>
      </c>
      <c r="Y11" s="29">
        <v>62.872348581105676</v>
      </c>
      <c r="Z11" s="29">
        <v>9.8242276627909408</v>
      </c>
    </row>
    <row r="12" spans="1:26">
      <c r="A12" s="2">
        <v>9</v>
      </c>
      <c r="B12" s="3">
        <f t="shared" si="0"/>
        <v>4.5</v>
      </c>
      <c r="C12" s="3">
        <f t="shared" si="0"/>
        <v>4.5</v>
      </c>
      <c r="D12" s="3">
        <f t="shared" si="1"/>
        <v>3</v>
      </c>
      <c r="E12" s="3">
        <f t="shared" si="1"/>
        <v>3</v>
      </c>
      <c r="F12" s="3">
        <v>0</v>
      </c>
      <c r="G12" s="3">
        <v>0</v>
      </c>
      <c r="L12" s="24">
        <v>0.1</v>
      </c>
      <c r="M12" s="12">
        <v>96.139132535407555</v>
      </c>
      <c r="N12" s="12">
        <v>90.872037269723705</v>
      </c>
      <c r="O12" s="12">
        <v>84.556530141630347</v>
      </c>
      <c r="P12" s="12">
        <v>63.488149078895184</v>
      </c>
      <c r="Q12" s="12">
        <v>61.39132535407591</v>
      </c>
      <c r="R12" s="12">
        <v>8.7203726972380444</v>
      </c>
      <c r="T12" s="24">
        <f t="shared" si="2"/>
        <v>0.05</v>
      </c>
      <c r="U12" s="29">
        <v>96.139132535407555</v>
      </c>
      <c r="V12" s="29">
        <v>90.872037269723705</v>
      </c>
      <c r="W12" s="29">
        <v>84.556530141630347</v>
      </c>
      <c r="X12" s="29">
        <v>63.488149078895184</v>
      </c>
      <c r="Y12" s="29">
        <v>61.39132535407591</v>
      </c>
      <c r="Z12" s="29">
        <v>8.7203726972380444</v>
      </c>
    </row>
    <row r="13" spans="1:26">
      <c r="A13" s="2">
        <v>10</v>
      </c>
      <c r="B13" s="3">
        <f>+$J$1*$J$5*$J$4+J4</f>
        <v>104.5</v>
      </c>
      <c r="C13" s="3">
        <f t="shared" si="0"/>
        <v>4.5</v>
      </c>
      <c r="D13" s="3">
        <f>+$J$3*$J$5*$J$4+J4</f>
        <v>103</v>
      </c>
      <c r="E13" s="3">
        <f t="shared" si="1"/>
        <v>3</v>
      </c>
      <c r="F13" s="3">
        <v>100</v>
      </c>
      <c r="G13" s="3">
        <v>0</v>
      </c>
      <c r="L13" s="24">
        <v>0.11</v>
      </c>
      <c r="M13" s="12">
        <v>92.462374171411071</v>
      </c>
      <c r="N13" s="12">
        <v>83.068482099286072</v>
      </c>
      <c r="O13" s="12">
        <v>81.155935428527613</v>
      </c>
      <c r="P13" s="12">
        <v>57.671205248215031</v>
      </c>
      <c r="Q13" s="12">
        <v>58.543057942760711</v>
      </c>
      <c r="R13" s="12">
        <v>6.8766515460729964</v>
      </c>
      <c r="T13" s="24">
        <f t="shared" si="2"/>
        <v>5.5E-2</v>
      </c>
      <c r="U13" s="29">
        <v>92.462374171411071</v>
      </c>
      <c r="V13" s="29">
        <v>83.068482099286072</v>
      </c>
      <c r="W13" s="29">
        <v>81.155935428527613</v>
      </c>
      <c r="X13" s="29">
        <v>57.671205248215031</v>
      </c>
      <c r="Y13" s="29">
        <v>58.543057942760711</v>
      </c>
      <c r="Z13" s="29">
        <v>6.8766515460729964</v>
      </c>
    </row>
    <row r="14" spans="1:26">
      <c r="A14" s="2">
        <v>11</v>
      </c>
      <c r="C14" s="3">
        <f t="shared" si="0"/>
        <v>4.5</v>
      </c>
      <c r="E14" s="3">
        <f t="shared" si="1"/>
        <v>3</v>
      </c>
      <c r="G14" s="3">
        <v>0</v>
      </c>
      <c r="L14" s="24">
        <v>0.12</v>
      </c>
      <c r="M14" s="12">
        <v>88.959869422877915</v>
      </c>
      <c r="N14" s="12">
        <v>76.357209045417207</v>
      </c>
      <c r="O14" s="12">
        <v>77.919738845755873</v>
      </c>
      <c r="P14" s="12">
        <v>52.714418090834506</v>
      </c>
      <c r="Q14" s="12">
        <v>55.839477691511789</v>
      </c>
      <c r="R14" s="12">
        <v>5.4288361816690713</v>
      </c>
      <c r="T14" s="24">
        <f t="shared" si="2"/>
        <v>0.06</v>
      </c>
      <c r="U14" s="29">
        <v>88.959869422877915</v>
      </c>
      <c r="V14" s="29">
        <v>76.357209045417207</v>
      </c>
      <c r="W14" s="29">
        <v>77.919738845755873</v>
      </c>
      <c r="X14" s="29">
        <v>52.714418090834506</v>
      </c>
      <c r="Y14" s="29">
        <v>55.839477691511789</v>
      </c>
      <c r="Z14" s="29">
        <v>5.4288361816690713</v>
      </c>
    </row>
    <row r="15" spans="1:26">
      <c r="A15" s="2">
        <v>12</v>
      </c>
      <c r="C15" s="3">
        <f t="shared" si="0"/>
        <v>4.5</v>
      </c>
      <c r="E15" s="3">
        <f t="shared" si="1"/>
        <v>3</v>
      </c>
      <c r="G15" s="3">
        <v>0</v>
      </c>
      <c r="L15" s="15"/>
    </row>
    <row r="16" spans="1:26">
      <c r="A16" s="2">
        <v>13</v>
      </c>
      <c r="C16" s="3">
        <f t="shared" si="0"/>
        <v>4.5</v>
      </c>
      <c r="E16" s="3">
        <f t="shared" si="1"/>
        <v>3</v>
      </c>
      <c r="G16" s="3">
        <v>0</v>
      </c>
    </row>
    <row r="17" spans="1:18">
      <c r="A17" s="2">
        <v>14</v>
      </c>
      <c r="C17" s="3">
        <f t="shared" si="0"/>
        <v>4.5</v>
      </c>
      <c r="E17" s="3">
        <f t="shared" si="1"/>
        <v>3</v>
      </c>
      <c r="G17" s="3">
        <v>0</v>
      </c>
      <c r="L17" s="23" t="s">
        <v>13</v>
      </c>
      <c r="M17" s="23" t="s">
        <v>1</v>
      </c>
      <c r="N17" s="23" t="s">
        <v>2</v>
      </c>
      <c r="O17" s="23" t="s">
        <v>3</v>
      </c>
      <c r="P17" s="23" t="s">
        <v>4</v>
      </c>
      <c r="Q17" s="23" t="s">
        <v>5</v>
      </c>
      <c r="R17" s="23" t="s">
        <v>6</v>
      </c>
    </row>
    <row r="18" spans="1:18">
      <c r="A18" s="2">
        <v>15</v>
      </c>
      <c r="C18" s="3">
        <f t="shared" si="0"/>
        <v>4.5</v>
      </c>
      <c r="E18" s="3">
        <f t="shared" si="1"/>
        <v>3</v>
      </c>
      <c r="G18" s="3">
        <v>0</v>
      </c>
      <c r="L18" s="25">
        <f>+L4-$L$9</f>
        <v>-0.03</v>
      </c>
      <c r="M18" s="19">
        <f t="shared" ref="M18:R28" si="3">+(M4-M$9)/M$9</f>
        <v>0.1279530425516365</v>
      </c>
      <c r="N18" s="19">
        <f t="shared" si="3"/>
        <v>0.38594646010511968</v>
      </c>
      <c r="O18" s="19">
        <f t="shared" si="3"/>
        <v>0.13467551340003286</v>
      </c>
      <c r="P18" s="19">
        <f t="shared" si="3"/>
        <v>0.42132291859698179</v>
      </c>
      <c r="Q18" s="19">
        <f t="shared" si="3"/>
        <v>0.15555509673213364</v>
      </c>
      <c r="R18" s="19">
        <f t="shared" si="3"/>
        <v>1.0604082829321979</v>
      </c>
    </row>
    <row r="19" spans="1:18">
      <c r="A19" s="2">
        <v>16</v>
      </c>
      <c r="C19" s="3">
        <f t="shared" si="0"/>
        <v>4.5</v>
      </c>
      <c r="E19" s="3">
        <f t="shared" si="1"/>
        <v>3</v>
      </c>
      <c r="G19" s="3">
        <v>0</v>
      </c>
      <c r="L19" s="25">
        <f t="shared" ref="L19:L28" si="4">+L5-$L$9</f>
        <v>-1.999999999999999E-2</v>
      </c>
      <c r="M19" s="19">
        <f t="shared" si="3"/>
        <v>8.3166053225779663E-2</v>
      </c>
      <c r="N19" s="19">
        <f t="shared" si="3"/>
        <v>0.23455617870621312</v>
      </c>
      <c r="O19" s="19">
        <f t="shared" si="3"/>
        <v>8.7492271329326132E-2</v>
      </c>
      <c r="P19" s="19">
        <f t="shared" si="3"/>
        <v>0.25463288235014958</v>
      </c>
      <c r="Q19" s="19">
        <f t="shared" si="3"/>
        <v>0.1009292401824356</v>
      </c>
      <c r="R19" s="19">
        <f t="shared" si="3"/>
        <v>0.61732400548468991</v>
      </c>
    </row>
    <row r="20" spans="1:18">
      <c r="A20" s="2">
        <v>17</v>
      </c>
      <c r="C20" s="3">
        <f t="shared" si="0"/>
        <v>4.5</v>
      </c>
      <c r="E20" s="3">
        <f t="shared" si="1"/>
        <v>3</v>
      </c>
      <c r="G20" s="3">
        <v>0</v>
      </c>
      <c r="L20" s="25">
        <f t="shared" si="4"/>
        <v>-9.999999999999995E-3</v>
      </c>
      <c r="M20" s="19">
        <f t="shared" si="3"/>
        <v>4.0554478896774077E-2</v>
      </c>
      <c r="N20" s="19">
        <f t="shared" si="3"/>
        <v>0.10741092308334213</v>
      </c>
      <c r="O20" s="19">
        <f t="shared" si="3"/>
        <v>4.2643165074294533E-2</v>
      </c>
      <c r="P20" s="19">
        <f t="shared" si="3"/>
        <v>0.11599170522494931</v>
      </c>
      <c r="Q20" s="19">
        <f t="shared" si="3"/>
        <v>4.9130496604864959E-2</v>
      </c>
      <c r="R20" s="19">
        <f t="shared" si="3"/>
        <v>0.27100587326304537</v>
      </c>
    </row>
    <row r="21" spans="1:18">
      <c r="A21" s="2">
        <v>18</v>
      </c>
      <c r="C21" s="3">
        <f t="shared" ref="C21:C52" si="5">+$J$1*$J$5*$J$4</f>
        <v>4.5</v>
      </c>
      <c r="E21" s="3">
        <f t="shared" ref="E21:E52" si="6">+$J$3*$J$5*$J$4</f>
        <v>3</v>
      </c>
      <c r="G21" s="3">
        <v>0</v>
      </c>
      <c r="L21" s="25">
        <f t="shared" si="4"/>
        <v>-4.9999999999999906E-3</v>
      </c>
      <c r="M21" s="19">
        <f t="shared" si="3"/>
        <v>2.0027217510594813E-2</v>
      </c>
      <c r="N21" s="19">
        <f t="shared" si="3"/>
        <v>5.1482653273529508E-2</v>
      </c>
      <c r="O21" s="19">
        <f t="shared" si="3"/>
        <v>2.1053546845988234E-2</v>
      </c>
      <c r="P21" s="19">
        <f t="shared" si="3"/>
        <v>5.5455543557723384E-2</v>
      </c>
      <c r="Q21" s="19">
        <f t="shared" si="3"/>
        <v>2.4241262994975307E-2</v>
      </c>
      <c r="R21" s="19">
        <f t="shared" si="3"/>
        <v>0.12722688933337936</v>
      </c>
    </row>
    <row r="22" spans="1:18">
      <c r="A22" s="2">
        <v>19</v>
      </c>
      <c r="C22" s="3">
        <f t="shared" si="5"/>
        <v>4.5</v>
      </c>
      <c r="E22" s="3">
        <f t="shared" si="6"/>
        <v>3</v>
      </c>
      <c r="G22" s="3">
        <v>0</v>
      </c>
      <c r="L22" s="25">
        <f t="shared" si="4"/>
        <v>-1.0000000000000286E-4</v>
      </c>
      <c r="M22" s="19">
        <f t="shared" si="3"/>
        <v>3.9573318966105807E-4</v>
      </c>
      <c r="N22" s="19">
        <f t="shared" si="3"/>
        <v>9.8890452835703789E-4</v>
      </c>
      <c r="O22" s="19">
        <f t="shared" si="3"/>
        <v>4.15914115385599E-4</v>
      </c>
      <c r="P22" s="19">
        <f t="shared" si="3"/>
        <v>1.0626701290031518E-3</v>
      </c>
      <c r="Q22" s="19">
        <f t="shared" si="3"/>
        <v>4.7859483649032795E-4</v>
      </c>
      <c r="R22" s="19">
        <f t="shared" si="3"/>
        <v>2.3952658091266274E-3</v>
      </c>
    </row>
    <row r="23" spans="1:18">
      <c r="A23" s="2">
        <v>20</v>
      </c>
      <c r="C23" s="3">
        <f t="shared" si="5"/>
        <v>4.5</v>
      </c>
      <c r="E23" s="3">
        <f t="shared" si="6"/>
        <v>3</v>
      </c>
      <c r="G23" s="3">
        <v>0</v>
      </c>
      <c r="L23" s="25">
        <f t="shared" si="4"/>
        <v>0</v>
      </c>
      <c r="M23" s="19">
        <f t="shared" si="3"/>
        <v>0</v>
      </c>
      <c r="N23" s="19">
        <f t="shared" si="3"/>
        <v>0</v>
      </c>
      <c r="O23" s="19">
        <f t="shared" si="3"/>
        <v>0</v>
      </c>
      <c r="P23" s="19">
        <f t="shared" si="3"/>
        <v>0</v>
      </c>
      <c r="Q23" s="19">
        <f t="shared" si="3"/>
        <v>0</v>
      </c>
      <c r="R23" s="19">
        <f t="shared" si="3"/>
        <v>0</v>
      </c>
    </row>
    <row r="24" spans="1:18">
      <c r="A24" s="2">
        <v>21</v>
      </c>
      <c r="C24" s="3">
        <f t="shared" si="5"/>
        <v>4.5</v>
      </c>
      <c r="E24" s="3">
        <f t="shared" si="6"/>
        <v>3</v>
      </c>
      <c r="G24" s="3">
        <v>0</v>
      </c>
      <c r="L24" s="25">
        <f t="shared" si="4"/>
        <v>1.0000000000000286E-4</v>
      </c>
      <c r="M24" s="19">
        <f t="shared" si="3"/>
        <v>-3.9553866401448068E-4</v>
      </c>
      <c r="N24" s="19">
        <f t="shared" si="3"/>
        <v>-9.8729731717781813E-4</v>
      </c>
      <c r="O24" s="19">
        <f t="shared" si="3"/>
        <v>-4.1570563432039844E-4</v>
      </c>
      <c r="P24" s="19">
        <f t="shared" si="3"/>
        <v>-1.0608410185405329E-3</v>
      </c>
      <c r="Q24" s="19">
        <f t="shared" si="3"/>
        <v>-4.7834301074856973E-4</v>
      </c>
      <c r="R24" s="19">
        <f t="shared" si="3"/>
        <v>-2.3894280276287963E-3</v>
      </c>
    </row>
    <row r="25" spans="1:18">
      <c r="A25" s="2">
        <v>22</v>
      </c>
      <c r="C25" s="3">
        <f t="shared" si="5"/>
        <v>4.5</v>
      </c>
      <c r="E25" s="3">
        <f t="shared" si="6"/>
        <v>3</v>
      </c>
      <c r="G25" s="3">
        <v>0</v>
      </c>
      <c r="L25" s="25">
        <f t="shared" si="4"/>
        <v>5.0000000000000044E-3</v>
      </c>
      <c r="M25" s="19">
        <f t="shared" si="3"/>
        <v>-1.9540869167840345E-2</v>
      </c>
      <c r="N25" s="19">
        <f t="shared" si="3"/>
        <v>-4.746093280906101E-2</v>
      </c>
      <c r="O25" s="19">
        <f t="shared" si="3"/>
        <v>-2.0532306887072395E-2</v>
      </c>
      <c r="P25" s="19">
        <f t="shared" si="3"/>
        <v>-5.0878262179552249E-2</v>
      </c>
      <c r="Q25" s="19">
        <f t="shared" si="3"/>
        <v>-2.3611651810112461E-2</v>
      </c>
      <c r="R25" s="19">
        <f t="shared" si="3"/>
        <v>-0.1126132486337959</v>
      </c>
    </row>
    <row r="26" spans="1:18">
      <c r="A26" s="2">
        <v>23</v>
      </c>
      <c r="C26" s="3">
        <f t="shared" si="5"/>
        <v>4.5</v>
      </c>
      <c r="E26" s="3">
        <f t="shared" si="6"/>
        <v>3</v>
      </c>
      <c r="G26" s="3">
        <v>0</v>
      </c>
      <c r="L26" s="25">
        <f t="shared" si="4"/>
        <v>1.0000000000000009E-2</v>
      </c>
      <c r="M26" s="19">
        <f t="shared" si="3"/>
        <v>-3.8608674645924997E-2</v>
      </c>
      <c r="N26" s="19">
        <f t="shared" si="3"/>
        <v>-9.1279627302764496E-2</v>
      </c>
      <c r="O26" s="19">
        <f t="shared" si="3"/>
        <v>-4.0557757502202044E-2</v>
      </c>
      <c r="P26" s="19">
        <f t="shared" si="3"/>
        <v>-9.7628386548643656E-2</v>
      </c>
      <c r="Q26" s="19">
        <f t="shared" si="3"/>
        <v>-4.6611489654646496E-2</v>
      </c>
      <c r="R26" s="19">
        <f t="shared" si="3"/>
        <v>-0.21232045264856533</v>
      </c>
    </row>
    <row r="27" spans="1:18">
      <c r="A27" s="2">
        <v>24</v>
      </c>
      <c r="C27" s="3">
        <f t="shared" si="5"/>
        <v>4.5</v>
      </c>
      <c r="E27" s="3">
        <f t="shared" si="6"/>
        <v>3</v>
      </c>
      <c r="G27" s="3">
        <v>0</v>
      </c>
      <c r="L27" s="25">
        <f t="shared" si="4"/>
        <v>2.0000000000000004E-2</v>
      </c>
      <c r="M27" s="19">
        <f t="shared" si="3"/>
        <v>-7.5376258285889813E-2</v>
      </c>
      <c r="N27" s="19">
        <f t="shared" si="3"/>
        <v>-0.16931517900714069</v>
      </c>
      <c r="O27" s="19">
        <f t="shared" si="3"/>
        <v>-7.9143473021754882E-2</v>
      </c>
      <c r="P27" s="19">
        <f t="shared" si="3"/>
        <v>-0.18030594237601391</v>
      </c>
      <c r="Q27" s="19">
        <f t="shared" si="3"/>
        <v>-9.0844211601554661E-2</v>
      </c>
      <c r="R27" s="19">
        <f t="shared" si="3"/>
        <v>-0.37885707811319919</v>
      </c>
    </row>
    <row r="28" spans="1:18">
      <c r="A28" s="2">
        <v>25</v>
      </c>
      <c r="C28" s="3">
        <f t="shared" si="5"/>
        <v>4.5</v>
      </c>
      <c r="E28" s="3">
        <f t="shared" si="6"/>
        <v>3</v>
      </c>
      <c r="G28" s="3">
        <v>0</v>
      </c>
      <c r="L28" s="25">
        <f t="shared" si="4"/>
        <v>0.03</v>
      </c>
      <c r="M28" s="19">
        <f t="shared" si="3"/>
        <v>-0.11040130577122136</v>
      </c>
      <c r="N28" s="19">
        <f t="shared" si="3"/>
        <v>-0.23642790954582923</v>
      </c>
      <c r="O28" s="19">
        <f t="shared" si="3"/>
        <v>-0.11586380321195444</v>
      </c>
      <c r="P28" s="19">
        <f t="shared" si="3"/>
        <v>-0.25075789426993522</v>
      </c>
      <c r="Q28" s="19">
        <f t="shared" si="3"/>
        <v>-0.13282998619545983</v>
      </c>
      <c r="R28" s="19">
        <f t="shared" si="3"/>
        <v>-0.5096329738777613</v>
      </c>
    </row>
    <row r="29" spans="1:18">
      <c r="A29" s="2">
        <v>26</v>
      </c>
      <c r="C29" s="3">
        <f t="shared" si="5"/>
        <v>4.5</v>
      </c>
      <c r="E29" s="3">
        <f t="shared" si="6"/>
        <v>3</v>
      </c>
      <c r="G29" s="3">
        <v>0</v>
      </c>
    </row>
    <row r="30" spans="1:18">
      <c r="A30" s="2">
        <v>27</v>
      </c>
      <c r="C30" s="3">
        <f t="shared" si="5"/>
        <v>4.5</v>
      </c>
      <c r="E30" s="3">
        <f t="shared" si="6"/>
        <v>3</v>
      </c>
      <c r="G30" s="3">
        <v>0</v>
      </c>
    </row>
    <row r="31" spans="1:18">
      <c r="A31" s="2">
        <v>28</v>
      </c>
      <c r="C31" s="3">
        <f t="shared" si="5"/>
        <v>4.5</v>
      </c>
      <c r="E31" s="3">
        <f t="shared" si="6"/>
        <v>3</v>
      </c>
      <c r="G31" s="3">
        <v>0</v>
      </c>
    </row>
    <row r="32" spans="1:18">
      <c r="A32" s="2">
        <v>29</v>
      </c>
      <c r="C32" s="3">
        <f t="shared" si="5"/>
        <v>4.5</v>
      </c>
      <c r="E32" s="3">
        <f t="shared" si="6"/>
        <v>3</v>
      </c>
      <c r="G32" s="3">
        <v>0</v>
      </c>
    </row>
    <row r="33" spans="1:7">
      <c r="A33" s="2">
        <v>30</v>
      </c>
      <c r="C33" s="3">
        <f t="shared" si="5"/>
        <v>4.5</v>
      </c>
      <c r="E33" s="3">
        <f t="shared" si="6"/>
        <v>3</v>
      </c>
      <c r="G33" s="3">
        <v>0</v>
      </c>
    </row>
    <row r="34" spans="1:7">
      <c r="A34" s="2">
        <v>31</v>
      </c>
      <c r="C34" s="3">
        <f t="shared" si="5"/>
        <v>4.5</v>
      </c>
      <c r="E34" s="3">
        <f t="shared" si="6"/>
        <v>3</v>
      </c>
      <c r="G34" s="3">
        <v>0</v>
      </c>
    </row>
    <row r="35" spans="1:7">
      <c r="A35" s="2">
        <v>32</v>
      </c>
      <c r="C35" s="3">
        <f t="shared" si="5"/>
        <v>4.5</v>
      </c>
      <c r="E35" s="3">
        <f t="shared" si="6"/>
        <v>3</v>
      </c>
      <c r="G35" s="3">
        <v>0</v>
      </c>
    </row>
    <row r="36" spans="1:7">
      <c r="A36" s="2">
        <v>33</v>
      </c>
      <c r="C36" s="3">
        <f t="shared" si="5"/>
        <v>4.5</v>
      </c>
      <c r="E36" s="3">
        <f t="shared" si="6"/>
        <v>3</v>
      </c>
      <c r="G36" s="3">
        <v>0</v>
      </c>
    </row>
    <row r="37" spans="1:7">
      <c r="A37" s="2">
        <v>34</v>
      </c>
      <c r="C37" s="3">
        <f t="shared" si="5"/>
        <v>4.5</v>
      </c>
      <c r="E37" s="3">
        <f t="shared" si="6"/>
        <v>3</v>
      </c>
      <c r="G37" s="3">
        <v>0</v>
      </c>
    </row>
    <row r="38" spans="1:7">
      <c r="A38" s="2">
        <v>35</v>
      </c>
      <c r="C38" s="3">
        <f t="shared" si="5"/>
        <v>4.5</v>
      </c>
      <c r="E38" s="3">
        <f t="shared" si="6"/>
        <v>3</v>
      </c>
      <c r="G38" s="3">
        <v>0</v>
      </c>
    </row>
    <row r="39" spans="1:7">
      <c r="A39" s="2">
        <v>36</v>
      </c>
      <c r="C39" s="3">
        <f t="shared" si="5"/>
        <v>4.5</v>
      </c>
      <c r="E39" s="3">
        <f t="shared" si="6"/>
        <v>3</v>
      </c>
      <c r="G39" s="3">
        <v>0</v>
      </c>
    </row>
    <row r="40" spans="1:7">
      <c r="A40" s="2">
        <v>37</v>
      </c>
      <c r="C40" s="3">
        <f t="shared" si="5"/>
        <v>4.5</v>
      </c>
      <c r="E40" s="3">
        <f t="shared" si="6"/>
        <v>3</v>
      </c>
      <c r="G40" s="3">
        <v>0</v>
      </c>
    </row>
    <row r="41" spans="1:7">
      <c r="A41" s="2">
        <v>38</v>
      </c>
      <c r="C41" s="3">
        <f t="shared" si="5"/>
        <v>4.5</v>
      </c>
      <c r="E41" s="3">
        <f t="shared" si="6"/>
        <v>3</v>
      </c>
      <c r="G41" s="3">
        <v>0</v>
      </c>
    </row>
    <row r="42" spans="1:7">
      <c r="A42" s="2">
        <v>39</v>
      </c>
      <c r="C42" s="3">
        <f t="shared" si="5"/>
        <v>4.5</v>
      </c>
      <c r="E42" s="3">
        <f t="shared" si="6"/>
        <v>3</v>
      </c>
      <c r="G42" s="3">
        <v>0</v>
      </c>
    </row>
    <row r="43" spans="1:7">
      <c r="A43" s="2">
        <v>40</v>
      </c>
      <c r="C43" s="3">
        <f t="shared" si="5"/>
        <v>4.5</v>
      </c>
      <c r="E43" s="3">
        <f t="shared" si="6"/>
        <v>3</v>
      </c>
      <c r="G43" s="3">
        <v>0</v>
      </c>
    </row>
    <row r="44" spans="1:7">
      <c r="A44" s="2">
        <v>41</v>
      </c>
      <c r="C44" s="3">
        <f t="shared" si="5"/>
        <v>4.5</v>
      </c>
      <c r="E44" s="3">
        <f t="shared" si="6"/>
        <v>3</v>
      </c>
      <c r="G44" s="3">
        <v>0</v>
      </c>
    </row>
    <row r="45" spans="1:7">
      <c r="A45" s="2">
        <v>42</v>
      </c>
      <c r="C45" s="3">
        <f t="shared" si="5"/>
        <v>4.5</v>
      </c>
      <c r="E45" s="3">
        <f t="shared" si="6"/>
        <v>3</v>
      </c>
      <c r="G45" s="3">
        <v>0</v>
      </c>
    </row>
    <row r="46" spans="1:7">
      <c r="A46" s="2">
        <v>43</v>
      </c>
      <c r="C46" s="3">
        <f t="shared" si="5"/>
        <v>4.5</v>
      </c>
      <c r="E46" s="3">
        <f t="shared" si="6"/>
        <v>3</v>
      </c>
      <c r="G46" s="3">
        <v>0</v>
      </c>
    </row>
    <row r="47" spans="1:7">
      <c r="A47" s="2">
        <v>44</v>
      </c>
      <c r="C47" s="3">
        <f t="shared" si="5"/>
        <v>4.5</v>
      </c>
      <c r="E47" s="3">
        <f t="shared" si="6"/>
        <v>3</v>
      </c>
      <c r="G47" s="3">
        <v>0</v>
      </c>
    </row>
    <row r="48" spans="1:7">
      <c r="A48" s="2">
        <v>45</v>
      </c>
      <c r="C48" s="3">
        <f t="shared" si="5"/>
        <v>4.5</v>
      </c>
      <c r="E48" s="3">
        <f t="shared" si="6"/>
        <v>3</v>
      </c>
      <c r="G48" s="3">
        <v>0</v>
      </c>
    </row>
    <row r="49" spans="1:7">
      <c r="A49" s="2">
        <v>46</v>
      </c>
      <c r="C49" s="3">
        <f t="shared" si="5"/>
        <v>4.5</v>
      </c>
      <c r="E49" s="3">
        <f t="shared" si="6"/>
        <v>3</v>
      </c>
      <c r="G49" s="3">
        <v>0</v>
      </c>
    </row>
    <row r="50" spans="1:7">
      <c r="A50" s="2">
        <v>47</v>
      </c>
      <c r="C50" s="3">
        <f t="shared" si="5"/>
        <v>4.5</v>
      </c>
      <c r="E50" s="3">
        <f t="shared" si="6"/>
        <v>3</v>
      </c>
      <c r="G50" s="3">
        <v>0</v>
      </c>
    </row>
    <row r="51" spans="1:7">
      <c r="A51" s="2">
        <v>48</v>
      </c>
      <c r="C51" s="3">
        <f t="shared" si="5"/>
        <v>4.5</v>
      </c>
      <c r="E51" s="3">
        <f t="shared" si="6"/>
        <v>3</v>
      </c>
      <c r="G51" s="3">
        <v>0</v>
      </c>
    </row>
    <row r="52" spans="1:7">
      <c r="A52" s="2">
        <v>49</v>
      </c>
      <c r="C52" s="3">
        <f t="shared" si="5"/>
        <v>4.5</v>
      </c>
      <c r="E52" s="3">
        <f t="shared" si="6"/>
        <v>3</v>
      </c>
      <c r="G52" s="3">
        <v>0</v>
      </c>
    </row>
    <row r="53" spans="1:7">
      <c r="A53" s="2">
        <v>50</v>
      </c>
      <c r="C53" s="3">
        <f>+$J$1*$J$5*$J$4+$J$4</f>
        <v>104.5</v>
      </c>
      <c r="E53" s="3">
        <f>+$J$3*$J$5*$J$4+$J$4</f>
        <v>103</v>
      </c>
      <c r="G53" s="3">
        <v>100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B20" sqref="B20"/>
    </sheetView>
  </sheetViews>
  <sheetFormatPr baseColWidth="10" defaultRowHeight="15"/>
  <cols>
    <col min="1" max="1" width="13.85546875" style="3" bestFit="1" customWidth="1"/>
    <col min="2" max="2" width="11.42578125" style="3"/>
    <col min="3" max="3" width="11.42578125" style="3" customWidth="1"/>
    <col min="4" max="11" width="11.42578125" style="2" customWidth="1"/>
    <col min="12" max="16384" width="11.42578125" style="2"/>
  </cols>
  <sheetData>
    <row r="1" spans="1:11">
      <c r="A1" s="7" t="s">
        <v>0</v>
      </c>
      <c r="B1" s="7" t="s">
        <v>1</v>
      </c>
      <c r="C1" s="7" t="s">
        <v>14</v>
      </c>
      <c r="D1" s="8" t="s">
        <v>15</v>
      </c>
      <c r="H1" s="5" t="s">
        <v>0</v>
      </c>
      <c r="I1" s="5" t="s">
        <v>3</v>
      </c>
      <c r="J1" s="5" t="s">
        <v>14</v>
      </c>
      <c r="K1" s="6" t="s">
        <v>15</v>
      </c>
    </row>
    <row r="2" spans="1:11">
      <c r="A2" s="3">
        <v>1</v>
      </c>
      <c r="B2" s="3">
        <v>4.5</v>
      </c>
      <c r="C2" s="9">
        <f>+B2/((1+$B$15)^A2)</f>
        <v>4.3062200956937806</v>
      </c>
      <c r="D2" s="9">
        <f>+C2*A2</f>
        <v>4.3062200956937806</v>
      </c>
      <c r="H2" s="3">
        <v>1</v>
      </c>
      <c r="I2" s="3">
        <v>3</v>
      </c>
      <c r="J2" s="9">
        <f>+I2/((1+$I$15)^H2)</f>
        <v>2.8708133971291869</v>
      </c>
      <c r="K2" s="9">
        <f>+J2*H2</f>
        <v>2.8708133971291869</v>
      </c>
    </row>
    <row r="3" spans="1:11">
      <c r="A3" s="3">
        <v>2</v>
      </c>
      <c r="B3" s="3">
        <v>4.5</v>
      </c>
      <c r="C3" s="9">
        <f t="shared" ref="C3:C11" si="0">+B3/((1+$B$15)^A3)</f>
        <v>4.1207847805682114</v>
      </c>
      <c r="D3" s="9">
        <f>+C3*A3</f>
        <v>8.2415695611364228</v>
      </c>
      <c r="H3" s="3">
        <v>2</v>
      </c>
      <c r="I3" s="3">
        <v>3</v>
      </c>
      <c r="J3" s="9">
        <f t="shared" ref="J3:J11" si="1">+I3/((1+$I$15)^H3)</f>
        <v>2.7471898537121406</v>
      </c>
      <c r="K3" s="9">
        <f t="shared" ref="K3:K11" si="2">+J3*H3</f>
        <v>5.4943797074242813</v>
      </c>
    </row>
    <row r="4" spans="1:11">
      <c r="A4" s="3">
        <v>3</v>
      </c>
      <c r="B4" s="3">
        <v>4.5</v>
      </c>
      <c r="C4" s="9">
        <f t="shared" si="0"/>
        <v>3.9433347182470921</v>
      </c>
      <c r="D4" s="9">
        <f t="shared" ref="D4:D11" si="3">+C4*A4</f>
        <v>11.830004154741276</v>
      </c>
      <c r="H4" s="3">
        <v>3</v>
      </c>
      <c r="I4" s="3">
        <v>3</v>
      </c>
      <c r="J4" s="9">
        <f t="shared" si="1"/>
        <v>2.6288898121647279</v>
      </c>
      <c r="K4" s="9">
        <f t="shared" si="2"/>
        <v>7.8866694364941843</v>
      </c>
    </row>
    <row r="5" spans="1:11">
      <c r="A5" s="3">
        <v>4</v>
      </c>
      <c r="B5" s="3">
        <v>4.5</v>
      </c>
      <c r="C5" s="9">
        <f t="shared" si="0"/>
        <v>3.7735260461694669</v>
      </c>
      <c r="D5" s="9">
        <f t="shared" si="3"/>
        <v>15.094104184677867</v>
      </c>
      <c r="H5" s="3">
        <v>4</v>
      </c>
      <c r="I5" s="3">
        <v>3</v>
      </c>
      <c r="J5" s="9">
        <f t="shared" si="1"/>
        <v>2.5156840307796449</v>
      </c>
      <c r="K5" s="9">
        <f t="shared" si="2"/>
        <v>10.062736123118579</v>
      </c>
    </row>
    <row r="6" spans="1:11">
      <c r="A6" s="3">
        <v>5</v>
      </c>
      <c r="B6" s="3">
        <v>4.5</v>
      </c>
      <c r="C6" s="9">
        <f t="shared" si="0"/>
        <v>3.6110297092530783</v>
      </c>
      <c r="D6" s="9">
        <f t="shared" si="3"/>
        <v>18.055148546265393</v>
      </c>
      <c r="H6" s="3">
        <v>5</v>
      </c>
      <c r="I6" s="3">
        <v>3</v>
      </c>
      <c r="J6" s="9">
        <f t="shared" si="1"/>
        <v>2.4073531395020522</v>
      </c>
      <c r="K6" s="9">
        <f t="shared" si="2"/>
        <v>12.036765697510262</v>
      </c>
    </row>
    <row r="7" spans="1:11">
      <c r="A7" s="3">
        <v>6</v>
      </c>
      <c r="B7" s="3">
        <v>4.5</v>
      </c>
      <c r="C7" s="9">
        <f t="shared" si="0"/>
        <v>3.4555308222517507</v>
      </c>
      <c r="D7" s="9">
        <f t="shared" si="3"/>
        <v>20.733184933510504</v>
      </c>
      <c r="H7" s="3">
        <v>6</v>
      </c>
      <c r="I7" s="3">
        <v>3</v>
      </c>
      <c r="J7" s="9">
        <f t="shared" si="1"/>
        <v>2.3036872148345005</v>
      </c>
      <c r="K7" s="9">
        <f t="shared" si="2"/>
        <v>13.822123289007003</v>
      </c>
    </row>
    <row r="8" spans="1:11">
      <c r="A8" s="3">
        <v>7</v>
      </c>
      <c r="B8" s="3">
        <v>4.5</v>
      </c>
      <c r="C8" s="9">
        <f t="shared" si="0"/>
        <v>3.3067280595710531</v>
      </c>
      <c r="D8" s="9">
        <f t="shared" si="3"/>
        <v>23.147096416997371</v>
      </c>
      <c r="H8" s="3">
        <v>7</v>
      </c>
      <c r="I8" s="3">
        <v>3</v>
      </c>
      <c r="J8" s="9">
        <f t="shared" si="1"/>
        <v>2.2044853730473686</v>
      </c>
      <c r="K8" s="9">
        <f t="shared" si="2"/>
        <v>15.43139761133158</v>
      </c>
    </row>
    <row r="9" spans="1:11">
      <c r="A9" s="3">
        <v>8</v>
      </c>
      <c r="B9" s="3">
        <v>4.5</v>
      </c>
      <c r="C9" s="9">
        <f t="shared" si="0"/>
        <v>3.1643330713598603</v>
      </c>
      <c r="D9" s="9">
        <f t="shared" si="3"/>
        <v>25.314664570878882</v>
      </c>
      <c r="H9" s="3">
        <v>8</v>
      </c>
      <c r="I9" s="3">
        <v>3</v>
      </c>
      <c r="J9" s="9">
        <f t="shared" si="1"/>
        <v>2.1095553809065737</v>
      </c>
      <c r="K9" s="9">
        <f t="shared" si="2"/>
        <v>16.876443047252589</v>
      </c>
    </row>
    <row r="10" spans="1:11">
      <c r="A10" s="3">
        <v>9</v>
      </c>
      <c r="B10" s="3">
        <v>4.5</v>
      </c>
      <c r="C10" s="9">
        <f t="shared" si="0"/>
        <v>3.0280699247462781</v>
      </c>
      <c r="D10" s="9">
        <f t="shared" si="3"/>
        <v>27.252629322716501</v>
      </c>
      <c r="H10" s="3">
        <v>9</v>
      </c>
      <c r="I10" s="3">
        <v>3</v>
      </c>
      <c r="J10" s="9">
        <f t="shared" si="1"/>
        <v>2.0187132831641854</v>
      </c>
      <c r="K10" s="9">
        <f t="shared" si="2"/>
        <v>18.168419548477669</v>
      </c>
    </row>
    <row r="11" spans="1:11">
      <c r="A11" s="3">
        <v>10</v>
      </c>
      <c r="B11" s="3">
        <v>104.5</v>
      </c>
      <c r="C11" s="9">
        <f t="shared" si="0"/>
        <v>67.290442772139528</v>
      </c>
      <c r="D11" s="11">
        <f t="shared" si="3"/>
        <v>672.90442772139522</v>
      </c>
      <c r="H11" s="3">
        <v>10</v>
      </c>
      <c r="I11" s="3">
        <v>103</v>
      </c>
      <c r="J11" s="9">
        <f t="shared" si="1"/>
        <v>66.324551249094455</v>
      </c>
      <c r="K11" s="11">
        <f t="shared" si="2"/>
        <v>663.24551249094452</v>
      </c>
    </row>
    <row r="12" spans="1:11">
      <c r="C12" s="9">
        <f>SUM(C2:C11)</f>
        <v>100.0000000000001</v>
      </c>
      <c r="D12" s="9">
        <f>SUM(D2:D11)</f>
        <v>826.87904950801317</v>
      </c>
      <c r="J12" s="9">
        <f>SUM(J2:J11)</f>
        <v>88.130922734334831</v>
      </c>
      <c r="K12" s="9">
        <f>SUM(K2:K11)</f>
        <v>765.89526034868982</v>
      </c>
    </row>
    <row r="13" spans="1:11">
      <c r="A13" s="3" t="s">
        <v>44</v>
      </c>
      <c r="B13" s="4">
        <v>0.09</v>
      </c>
      <c r="H13" s="3" t="s">
        <v>44</v>
      </c>
      <c r="I13" s="4">
        <v>0.09</v>
      </c>
    </row>
    <row r="14" spans="1:11">
      <c r="A14" s="3" t="s">
        <v>42</v>
      </c>
      <c r="B14" s="3">
        <v>2</v>
      </c>
      <c r="H14" s="3" t="s">
        <v>42</v>
      </c>
      <c r="I14" s="3">
        <v>2</v>
      </c>
    </row>
    <row r="15" spans="1:11">
      <c r="A15" s="3" t="s">
        <v>45</v>
      </c>
      <c r="B15" s="4">
        <f>+B13/B14</f>
        <v>4.4999999999999998E-2</v>
      </c>
      <c r="H15" s="3" t="s">
        <v>45</v>
      </c>
      <c r="I15" s="4">
        <f>+I13/I14</f>
        <v>4.4999999999999998E-2</v>
      </c>
    </row>
    <row r="16" spans="1:11">
      <c r="A16" s="3" t="s">
        <v>43</v>
      </c>
      <c r="B16" s="9">
        <f>+C12</f>
        <v>100.0000000000001</v>
      </c>
      <c r="H16" s="3" t="s">
        <v>43</v>
      </c>
      <c r="I16" s="9">
        <f>+J12</f>
        <v>88.130922734334831</v>
      </c>
    </row>
    <row r="18" spans="1:9">
      <c r="A18" s="3" t="s">
        <v>17</v>
      </c>
      <c r="B18" s="9">
        <f>+D12/C12</f>
        <v>8.2687904950801236</v>
      </c>
      <c r="C18" s="9"/>
      <c r="D18" s="10"/>
      <c r="E18" s="10"/>
      <c r="F18" s="10"/>
      <c r="G18" s="10"/>
      <c r="H18" s="9" t="s">
        <v>17</v>
      </c>
      <c r="I18" s="9">
        <f>+K12/J12</f>
        <v>8.6904259774680135</v>
      </c>
    </row>
    <row r="19" spans="1:9">
      <c r="A19" s="3" t="s">
        <v>18</v>
      </c>
      <c r="B19" s="9">
        <f>+B18/2</f>
        <v>4.1343952475400618</v>
      </c>
      <c r="H19" s="3" t="s">
        <v>19</v>
      </c>
      <c r="I19" s="9">
        <f>+I18/2</f>
        <v>4.3452129887340067</v>
      </c>
    </row>
    <row r="20" spans="1:9">
      <c r="A20" s="3" t="s">
        <v>20</v>
      </c>
      <c r="B20" s="12">
        <f>+B19/(1+B13)</f>
        <v>3.7930231628807904</v>
      </c>
      <c r="H20" s="3" t="s">
        <v>20</v>
      </c>
      <c r="I20" s="12">
        <f>+I19/(1+I13)</f>
        <v>3.9864339346183546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11" sqref="C11"/>
    </sheetView>
  </sheetViews>
  <sheetFormatPr baseColWidth="10" defaultRowHeight="15"/>
  <cols>
    <col min="1" max="1" width="11.42578125" style="2"/>
    <col min="2" max="3" width="12.5703125" style="2" bestFit="1" customWidth="1"/>
    <col min="4" max="4" width="7.140625" style="2" bestFit="1" customWidth="1"/>
    <col min="5" max="5" width="7.42578125" style="2" customWidth="1"/>
    <col min="6" max="16384" width="11.42578125" style="2"/>
  </cols>
  <sheetData>
    <row r="1" spans="1:5">
      <c r="B1" s="2" t="s">
        <v>36</v>
      </c>
      <c r="C1" s="2" t="s">
        <v>37</v>
      </c>
      <c r="D1" s="2" t="s">
        <v>35</v>
      </c>
    </row>
    <row r="2" spans="1:5">
      <c r="A2" s="2" t="s">
        <v>9</v>
      </c>
      <c r="B2" s="3">
        <v>90.9</v>
      </c>
      <c r="C2" s="3">
        <v>82</v>
      </c>
      <c r="D2" s="3">
        <v>90</v>
      </c>
    </row>
    <row r="3" spans="1:5">
      <c r="A3" s="2" t="s">
        <v>21</v>
      </c>
      <c r="B3" s="3">
        <v>100</v>
      </c>
      <c r="C3" s="3">
        <v>0</v>
      </c>
      <c r="D3" s="3">
        <v>10</v>
      </c>
      <c r="E3" s="3">
        <f>+D3/(1+B8)</f>
        <v>9.0900000000000016</v>
      </c>
    </row>
    <row r="4" spans="1:5">
      <c r="B4" s="3"/>
      <c r="C4" s="3">
        <v>100</v>
      </c>
      <c r="D4" s="3">
        <v>10</v>
      </c>
      <c r="E4" s="33">
        <f>+D4/((1+C9)^2)</f>
        <v>8.137667452113746</v>
      </c>
    </row>
    <row r="5" spans="1:5">
      <c r="B5" s="3"/>
      <c r="C5" s="3"/>
      <c r="D5" s="3">
        <v>110</v>
      </c>
    </row>
    <row r="8" spans="1:5">
      <c r="A8" s="2" t="s">
        <v>38</v>
      </c>
      <c r="B8" s="32">
        <f>+B3/B2-1</f>
        <v>0.10011001100109995</v>
      </c>
      <c r="C8" s="32">
        <f>+C4/C2-1</f>
        <v>0.21951219512195119</v>
      </c>
      <c r="D8" s="32">
        <f>+(D5/(D2-E3-E4))-1</f>
        <v>0.51156347678723768</v>
      </c>
    </row>
    <row r="9" spans="1:5">
      <c r="A9" s="2" t="s">
        <v>39</v>
      </c>
      <c r="C9" s="19">
        <f>+((1+C8)/(1+B8))-1</f>
        <v>0.10853658536585375</v>
      </c>
      <c r="D9" s="19">
        <f>+(1+D8)^(1/3)-1</f>
        <v>0.14764824415565769</v>
      </c>
    </row>
    <row r="11" spans="1:5">
      <c r="C11" s="19">
        <f>+(1+C8)^(1/2)-1</f>
        <v>0.10431526074846542</v>
      </c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O7" sqref="O7"/>
    </sheetView>
  </sheetViews>
  <sheetFormatPr baseColWidth="10" defaultColWidth="9.140625" defaultRowHeight="15"/>
  <cols>
    <col min="1" max="1" width="10.7109375" style="2" bestFit="1" customWidth="1"/>
    <col min="2" max="2" width="9.140625" style="3"/>
    <col min="3" max="16384" width="9.140625" style="2"/>
  </cols>
  <sheetData>
    <row r="1" spans="1:4">
      <c r="A1" s="35" t="s">
        <v>40</v>
      </c>
      <c r="B1" s="36" t="s">
        <v>21</v>
      </c>
      <c r="D1" s="2" t="s">
        <v>41</v>
      </c>
    </row>
    <row r="2" spans="1:4">
      <c r="A2" s="34">
        <v>41467</v>
      </c>
      <c r="B2" s="33">
        <f>-+D3/D2</f>
        <v>-137.3388581952118</v>
      </c>
      <c r="D2" s="2">
        <v>5.43</v>
      </c>
    </row>
    <row r="3" spans="1:4">
      <c r="A3" s="34">
        <v>41550</v>
      </c>
      <c r="B3" s="3">
        <v>3.5</v>
      </c>
      <c r="D3" s="2">
        <v>745.75</v>
      </c>
    </row>
    <row r="4" spans="1:4">
      <c r="A4" s="34">
        <v>41732</v>
      </c>
      <c r="B4" s="3">
        <v>3.5</v>
      </c>
    </row>
    <row r="5" spans="1:4">
      <c r="A5" s="34">
        <v>41915</v>
      </c>
      <c r="B5" s="3">
        <v>3.5</v>
      </c>
    </row>
    <row r="6" spans="1:4">
      <c r="A6" s="34">
        <v>42097</v>
      </c>
      <c r="B6" s="3">
        <v>3.5</v>
      </c>
    </row>
    <row r="7" spans="1:4">
      <c r="A7" s="34">
        <v>42280</v>
      </c>
      <c r="B7" s="3">
        <f>3.5+100</f>
        <v>103.5</v>
      </c>
    </row>
    <row r="9" spans="1:4">
      <c r="A9" s="2" t="s">
        <v>27</v>
      </c>
      <c r="B9" s="19">
        <f>XIRR(B2:B7,A2:A7)</f>
        <v>-7.2073563933372498E-2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Valor Presente</vt:lpstr>
      <vt:lpstr>Valor Presente de un CF</vt:lpstr>
      <vt:lpstr>Buscar Objetivo</vt:lpstr>
      <vt:lpstr>Total Return</vt:lpstr>
      <vt:lpstr>6 Flujos</vt:lpstr>
      <vt:lpstr>Tabla de datos</vt:lpstr>
      <vt:lpstr>Duration</vt:lpstr>
      <vt:lpstr>Hoja2</vt:lpstr>
      <vt:lpstr>Sheet1</vt:lpstr>
    </vt:vector>
  </TitlesOfParts>
  <Company>uReloaded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 V2</dc:creator>
  <cp:lastModifiedBy>B04048</cp:lastModifiedBy>
  <dcterms:created xsi:type="dcterms:W3CDTF">2013-07-06T11:54:01Z</dcterms:created>
  <dcterms:modified xsi:type="dcterms:W3CDTF">2014-04-24T16:07:22Z</dcterms:modified>
</cp:coreProperties>
</file>